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dning-my.sharepoint.com/personal/veronica_kennett_folkbildningsradet_se/Documents/Skrivbordet/"/>
    </mc:Choice>
  </mc:AlternateContent>
  <xr:revisionPtr revIDLastSave="0" documentId="8_{EA169C8F-DCC1-4BDB-8BF1-89CEE5B60A0A}" xr6:coauthVersionLast="47" xr6:coauthVersionMax="47" xr10:uidLastSave="{00000000-0000-0000-0000-000000000000}"/>
  <bookViews>
    <workbookView xWindow="28680" yWindow="-120" windowWidth="29040" windowHeight="15840" firstSheet="1" xr2:uid="{6E35481E-7B1F-4C8D-93DD-6FD71C18710B}"/>
  </bookViews>
  <sheets>
    <sheet name="Avstämning ordinarie" sheetId="1" r:id="rId1"/>
    <sheet name="Avstämning utökade" sheetId="7" r:id="rId2"/>
    <sheet name="Avstämning Yrkeskurser" sheetId="4" r:id="rId3"/>
    <sheet name="Avstämning förstärkningsbidrag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0" i="1"/>
  <c r="E16" i="4"/>
  <c r="E17" i="4" s="1"/>
  <c r="C32" i="1"/>
  <c r="D35" i="1"/>
  <c r="D34" i="1"/>
  <c r="B36" i="1"/>
  <c r="C14" i="6" l="1"/>
  <c r="C8" i="6"/>
  <c r="B24" i="1"/>
  <c r="D32" i="1"/>
  <c r="B22" i="1" s="1"/>
  <c r="C31" i="1"/>
  <c r="D31" i="1" s="1"/>
  <c r="C30" i="1"/>
  <c r="D30" i="1" s="1"/>
  <c r="C29" i="1"/>
  <c r="D29" i="1" s="1"/>
  <c r="D33" i="1"/>
  <c r="C22" i="7" l="1"/>
  <c r="B22" i="7" s="1"/>
  <c r="H13" i="7"/>
  <c r="K24" i="7"/>
  <c r="K23" i="7"/>
  <c r="H12" i="7"/>
  <c r="I32" i="1"/>
  <c r="H14" i="7" l="1"/>
  <c r="D14" i="6"/>
  <c r="E14" i="6" s="1"/>
  <c r="D8" i="6"/>
  <c r="E8" i="6" s="1"/>
  <c r="B6" i="7" l="1"/>
  <c r="G6" i="7" s="1"/>
  <c r="K15" i="7"/>
  <c r="B7" i="7"/>
  <c r="G21" i="7" s="1"/>
  <c r="D40" i="1"/>
  <c r="B39" i="1"/>
  <c r="I33" i="1"/>
  <c r="E33" i="1"/>
  <c r="E32" i="1"/>
  <c r="B21" i="7" l="1"/>
  <c r="K21" i="7" s="1"/>
  <c r="B8" i="7"/>
  <c r="B16" i="4"/>
  <c r="K16" i="1"/>
  <c r="B7" i="4" l="1"/>
  <c r="G24" i="4" s="1"/>
  <c r="F20" i="4"/>
  <c r="E20" i="4" s="1"/>
  <c r="H20" i="4" s="1"/>
  <c r="E7" i="7"/>
  <c r="G22" i="7"/>
  <c r="B6" i="4"/>
  <c r="E19" i="4" s="1"/>
  <c r="H19" i="4" s="1"/>
  <c r="M12" i="1"/>
  <c r="K22" i="7" l="1"/>
  <c r="B26" i="7"/>
  <c r="B8" i="4"/>
  <c r="M13" i="1" l="1"/>
  <c r="M14" i="1" s="1"/>
  <c r="B6" i="1" s="1"/>
  <c r="U14" i="1" l="1"/>
  <c r="B23" i="1"/>
  <c r="M23" i="1" s="1"/>
  <c r="M22" i="1"/>
  <c r="G23" i="1"/>
  <c r="G22" i="1"/>
  <c r="H7" i="1" l="1"/>
  <c r="E7" i="1" l="1"/>
  <c r="B7" i="1" l="1"/>
  <c r="G21" i="1" s="1"/>
  <c r="M15" i="1"/>
  <c r="B8" i="1" l="1"/>
  <c r="B9" i="1" s="1"/>
  <c r="B21" i="1"/>
  <c r="M24" i="1"/>
  <c r="M21" i="1" l="1"/>
  <c r="B26" i="1"/>
</calcChain>
</file>

<file path=xl/sharedStrings.xml><?xml version="1.0" encoding="utf-8"?>
<sst xmlns="http://schemas.openxmlformats.org/spreadsheetml/2006/main" count="155" uniqueCount="80">
  <si>
    <t>Ingångsvärde från FBR</t>
  </si>
  <si>
    <t>Verksamhetsbidrag</t>
  </si>
  <si>
    <t>Antal</t>
  </si>
  <si>
    <t>Redovisad verksamhet (%)</t>
  </si>
  <si>
    <t>Språkligt stöd</t>
  </si>
  <si>
    <t>Redovisat till SCB</t>
  </si>
  <si>
    <t>Allmän kurs</t>
  </si>
  <si>
    <t>Särskild kurs</t>
  </si>
  <si>
    <t>Korttidsutbildade</t>
  </si>
  <si>
    <t>Upparbetad ordinarie verksamhet</t>
  </si>
  <si>
    <t>Totalt</t>
  </si>
  <si>
    <t>differens</t>
  </si>
  <si>
    <t>Ingångsvärde</t>
  </si>
  <si>
    <t>rapporterad verksamhet</t>
  </si>
  <si>
    <t>Avstämning Bidrag</t>
  </si>
  <si>
    <t>Totalt upparbetat bidrag</t>
  </si>
  <si>
    <t>Säkra bidrag</t>
  </si>
  <si>
    <t>Osäker finansiering</t>
  </si>
  <si>
    <t>Antal deltagarveckor</t>
  </si>
  <si>
    <t>Språkligt stöd utöver ingångsvärde</t>
  </si>
  <si>
    <t>Korttidsutbildade utöver ingångsvärde</t>
  </si>
  <si>
    <t>Verksamhet utöver ingångsvärdet</t>
  </si>
  <si>
    <t>Uppdatera ingångsvärden för skolan årsvis (unika värden för varje skola)</t>
  </si>
  <si>
    <t>Uppdatera redovisad verksamhet för perioden ( utgå ifrån SCB lägesrapport, lärartjänster hos er HR)</t>
  </si>
  <si>
    <t>Instruktion för användning av avstämningssnurran</t>
  </si>
  <si>
    <t xml:space="preserve">korta kurser </t>
  </si>
  <si>
    <t>Kultur</t>
  </si>
  <si>
    <t>antal</t>
  </si>
  <si>
    <t>Att bokföra</t>
  </si>
  <si>
    <t>Bokförings underlag</t>
  </si>
  <si>
    <t>Bokfört sedan tidigare</t>
  </si>
  <si>
    <t>Uppdatera intäktsfört bidrag från bokföringen.</t>
  </si>
  <si>
    <t>verksamhet utöver ingångsvärdet</t>
  </si>
  <si>
    <t>Lärartjänster ordinarie (heltid/år)</t>
  </si>
  <si>
    <t>Utökade lärartjänster för deltagare med behov av språkligt stöd</t>
  </si>
  <si>
    <t>Utökade lärartjänster för deltagare med funktionsnedsättning</t>
  </si>
  <si>
    <t>Totalt antal lärare på skolan</t>
  </si>
  <si>
    <r>
      <t xml:space="preserve">Andel allmän kurs (villkor </t>
    </r>
    <r>
      <rPr>
        <u/>
        <sz val="11"/>
        <color theme="1"/>
        <rFont val="Calibri"/>
        <family val="2"/>
        <scheme val="minor"/>
      </rPr>
      <t>minst</t>
    </r>
    <r>
      <rPr>
        <sz val="11"/>
        <color theme="1"/>
        <rFont val="Calibri"/>
        <family val="2"/>
        <scheme val="minor"/>
      </rPr>
      <t xml:space="preserve"> 15%)</t>
    </r>
  </si>
  <si>
    <t>Verksamhetsbidrag Yrkeskurs</t>
  </si>
  <si>
    <t>Ingångsvärde VT från FBR</t>
  </si>
  <si>
    <t>Redovisat kurs 1</t>
  </si>
  <si>
    <t>Redovisat kurs 2</t>
  </si>
  <si>
    <t>Redovisat kurs 3</t>
  </si>
  <si>
    <t>Redovisat kurs 1 (namn)</t>
  </si>
  <si>
    <t>Redovisat kurs 2 (namn)</t>
  </si>
  <si>
    <t>Redovisat kurs 3 (namn)</t>
  </si>
  <si>
    <t>Avstämning Bidrag VT</t>
  </si>
  <si>
    <t>Verksamhet Yrkeskurs VT</t>
  </si>
  <si>
    <t>Språkligt stöd yrkeskurs VT</t>
  </si>
  <si>
    <t>Yrkeskurser Vårtermin</t>
  </si>
  <si>
    <t>Momskompensation</t>
  </si>
  <si>
    <t>Uppdatera redovisad verksamhet för perioden ( utgå ifrån SCB lägesrapport, Skolrapport på samma ställe som lägesrapporten)</t>
  </si>
  <si>
    <t>Avstämning villkor vid årets slut</t>
  </si>
  <si>
    <t xml:space="preserve">Lärartjänster </t>
  </si>
  <si>
    <r>
      <t>Ordinarie Lärartäthet ( villkor</t>
    </r>
    <r>
      <rPr>
        <u/>
        <sz val="11"/>
        <color theme="1"/>
        <rFont val="Calibri"/>
        <family val="2"/>
        <scheme val="minor"/>
      </rPr>
      <t xml:space="preserve"> minst</t>
    </r>
    <r>
      <rPr>
        <sz val="11"/>
        <color theme="1"/>
        <rFont val="Calibri"/>
        <family val="2"/>
        <scheme val="minor"/>
      </rPr>
      <t xml:space="preserve"> 1,8 lärartjänst /1000 dv)</t>
    </r>
  </si>
  <si>
    <t>kostnad</t>
  </si>
  <si>
    <t xml:space="preserve">Bidragsgrundande lön/tjänst </t>
  </si>
  <si>
    <t>Egeninsats/år</t>
  </si>
  <si>
    <t>bidragsgrundad lönekostnad</t>
  </si>
  <si>
    <t>lärartjänster för förstärkt lärartäthet</t>
  </si>
  <si>
    <t>Bidragsgrundande belopp efter egeninsats</t>
  </si>
  <si>
    <t>Beräknad täckningsgrad</t>
  </si>
  <si>
    <t>Beräknat bidrag</t>
  </si>
  <si>
    <t>Ansökan till SPSM om bidrag för förstärkt lärartäthet för att möta behov hos deltagare med funktionsnedsättning</t>
  </si>
  <si>
    <t>Avstämning utfall årets slut</t>
  </si>
  <si>
    <t>lärartjänster för förstärkt lärartäthet utfall</t>
  </si>
  <si>
    <t>Antal dv</t>
  </si>
  <si>
    <t>Uppdatera lärartjänster och kostnad ( utgå ifrån ansökan till SPSM)</t>
  </si>
  <si>
    <t>Ersättningsnivå garanterad</t>
  </si>
  <si>
    <t>Utökade lärartjänster för deltagare med behov av språkligt stöd yrkeskurs</t>
  </si>
  <si>
    <t>Utökade lärartjänster för deltagare med behov av språkligt stöd utökade</t>
  </si>
  <si>
    <t>Lärartjänster Utökade platser (heltid/år)</t>
  </si>
  <si>
    <t>Lärartjänster yrkeskurser(heltid/år)</t>
  </si>
  <si>
    <t>Lärartäthet totalt alla verksamhetsformer( minst 1,8 lärartjänster /1000 dv)</t>
  </si>
  <si>
    <t>högsta bidragsgrundande kostnad språkligt stöd</t>
  </si>
  <si>
    <t xml:space="preserve"> Lärartjänster rapporteras till FBR, samstämmighet kontrolleras</t>
  </si>
  <si>
    <t>Lösenord: Ordinarie</t>
  </si>
  <si>
    <t>Lösenord: Utokade</t>
  </si>
  <si>
    <t>Lösenord: Yrkeskurser</t>
  </si>
  <si>
    <t>Lösenord: 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</si>
</sst>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0" fillId="3" borderId="0" xfId="0" applyFill="1"/>
    <xf numFmtId="3" fontId="1" fillId="0" borderId="0" xfId="0" applyNumberFormat="1" applyFont="1"/>
    <xf numFmtId="0" fontId="0" fillId="2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3" fontId="0" fillId="0" borderId="0" xfId="0" applyNumberForma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6" borderId="1" xfId="0" applyFill="1" applyBorder="1"/>
    <xf numFmtId="3" fontId="0" fillId="6" borderId="1" xfId="0" applyNumberFormat="1" applyFill="1" applyBorder="1"/>
    <xf numFmtId="3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7" borderId="0" xfId="0" applyFill="1"/>
    <xf numFmtId="164" fontId="0" fillId="7" borderId="0" xfId="0" applyNumberFormat="1" applyFill="1" applyAlignment="1">
      <alignment horizontal="left"/>
    </xf>
    <xf numFmtId="0" fontId="1" fillId="7" borderId="0" xfId="0" applyFont="1" applyFill="1"/>
    <xf numFmtId="0" fontId="3" fillId="0" borderId="0" xfId="0" applyFont="1"/>
    <xf numFmtId="3" fontId="1" fillId="0" borderId="0" xfId="0" applyNumberFormat="1" applyFont="1" applyAlignment="1">
      <alignment horizontal="left"/>
    </xf>
    <xf numFmtId="3" fontId="0" fillId="0" borderId="1" xfId="0" applyNumberFormat="1" applyBorder="1" applyAlignment="1">
      <alignment horizontal="left"/>
    </xf>
    <xf numFmtId="0" fontId="6" fillId="0" borderId="0" xfId="0" applyFont="1"/>
    <xf numFmtId="0" fontId="4" fillId="0" borderId="0" xfId="0" applyFont="1"/>
    <xf numFmtId="165" fontId="1" fillId="0" borderId="0" xfId="0" applyNumberFormat="1" applyFont="1" applyAlignment="1">
      <alignment horizontal="left"/>
    </xf>
    <xf numFmtId="0" fontId="1" fillId="3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8" borderId="0" xfId="0" applyFont="1" applyFill="1"/>
    <xf numFmtId="0" fontId="0" fillId="8" borderId="0" xfId="0" applyFill="1"/>
    <xf numFmtId="0" fontId="1" fillId="0" borderId="1" xfId="0" applyFont="1" applyBorder="1" applyAlignment="1">
      <alignment horizontal="center"/>
    </xf>
    <xf numFmtId="3" fontId="0" fillId="8" borderId="0" xfId="0" applyNumberFormat="1" applyFill="1"/>
    <xf numFmtId="3" fontId="0" fillId="0" borderId="1" xfId="0" applyNumberFormat="1" applyBorder="1" applyProtection="1">
      <protection locked="0"/>
    </xf>
    <xf numFmtId="165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3" fontId="0" fillId="0" borderId="3" xfId="0" applyNumberFormat="1" applyBorder="1"/>
    <xf numFmtId="3" fontId="0" fillId="0" borderId="8" xfId="0" applyNumberFormat="1" applyBorder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D627-D8B1-42BF-A75A-5CE2B2812810}">
  <sheetPr>
    <pageSetUpPr fitToPage="1"/>
  </sheetPr>
  <dimension ref="A1:U55"/>
  <sheetViews>
    <sheetView tabSelected="1" showWhiteSpace="0" view="pageLayout" zoomScaleNormal="100" workbookViewId="0">
      <selection activeCell="A24" sqref="A24"/>
    </sheetView>
  </sheetViews>
  <sheetFormatPr defaultColWidth="9.1796875" defaultRowHeight="14.5" x14ac:dyDescent="0.35"/>
  <cols>
    <col min="1" max="1" width="69.1796875" customWidth="1"/>
    <col min="2" max="2" width="18.81640625" customWidth="1"/>
    <col min="3" max="3" width="4" customWidth="1"/>
    <col min="4" max="4" width="27.81640625" bestFit="1" customWidth="1"/>
    <col min="5" max="5" width="13.81640625" bestFit="1" customWidth="1"/>
    <col min="6" max="6" width="3.54296875" customWidth="1"/>
    <col min="7" max="7" width="24.453125" customWidth="1"/>
    <col min="8" max="8" width="13.81640625" bestFit="1" customWidth="1"/>
    <col min="9" max="9" width="4.1796875" customWidth="1"/>
    <col min="10" max="10" width="26.81640625" customWidth="1"/>
    <col min="11" max="11" width="11.1796875" customWidth="1"/>
    <col min="12" max="12" width="23.81640625" customWidth="1"/>
    <col min="13" max="13" width="12.7265625" customWidth="1"/>
    <col min="21" max="21" width="20.81640625" customWidth="1"/>
  </cols>
  <sheetData>
    <row r="1" spans="1:21" x14ac:dyDescent="0.35">
      <c r="A1" s="1"/>
    </row>
    <row r="4" spans="1:21" x14ac:dyDescent="0.35">
      <c r="A4" s="18" t="s">
        <v>1</v>
      </c>
      <c r="B4" s="18" t="s">
        <v>2</v>
      </c>
      <c r="D4" s="18" t="s">
        <v>4</v>
      </c>
      <c r="E4" s="19" t="s">
        <v>2</v>
      </c>
      <c r="G4" s="18" t="s">
        <v>8</v>
      </c>
      <c r="H4" s="19" t="s">
        <v>2</v>
      </c>
      <c r="I4" s="1"/>
      <c r="J4" s="1"/>
      <c r="K4" s="1"/>
    </row>
    <row r="5" spans="1:21" x14ac:dyDescent="0.35">
      <c r="A5" t="s">
        <v>0</v>
      </c>
      <c r="B5" s="8">
        <v>0</v>
      </c>
      <c r="D5" t="s">
        <v>0</v>
      </c>
      <c r="E5" s="8">
        <v>0</v>
      </c>
      <c r="G5" t="s">
        <v>0</v>
      </c>
      <c r="H5" s="8">
        <v>0</v>
      </c>
    </row>
    <row r="6" spans="1:21" x14ac:dyDescent="0.35">
      <c r="A6" t="s">
        <v>9</v>
      </c>
      <c r="B6" s="9">
        <f>IF(M14&lt;0,M13,M12)</f>
        <v>0</v>
      </c>
      <c r="D6" t="s">
        <v>5</v>
      </c>
      <c r="E6" s="14">
        <v>0</v>
      </c>
      <c r="G6" t="s">
        <v>5</v>
      </c>
      <c r="H6" s="14">
        <v>0</v>
      </c>
    </row>
    <row r="7" spans="1:21" x14ac:dyDescent="0.35">
      <c r="A7" s="4" t="s">
        <v>21</v>
      </c>
      <c r="B7" s="10">
        <f>IF(M14&gt;0,M14,0)</f>
        <v>0</v>
      </c>
      <c r="D7" t="s">
        <v>3</v>
      </c>
      <c r="E7" s="11" t="e">
        <f>SUM(E6/E5)</f>
        <v>#DIV/0!</v>
      </c>
      <c r="G7" t="s">
        <v>3</v>
      </c>
      <c r="H7" s="11" t="e">
        <f>SUM(H6/H5)</f>
        <v>#DIV/0!</v>
      </c>
      <c r="I7" s="3"/>
      <c r="J7" s="3"/>
      <c r="K7" s="3"/>
    </row>
    <row r="8" spans="1:21" x14ac:dyDescent="0.35">
      <c r="A8" t="s">
        <v>3</v>
      </c>
      <c r="B8" s="11" t="e">
        <f>SUM((B6+B7)/B5)</f>
        <v>#DIV/0!</v>
      </c>
      <c r="E8" s="12"/>
      <c r="H8" s="12"/>
    </row>
    <row r="9" spans="1:21" x14ac:dyDescent="0.35">
      <c r="B9" s="45" t="e">
        <f>IF(B8&gt;125%,"Högsta tillåtna rapporterade verksamhetsvolym 125% av ingångsvärdet"," ")</f>
        <v>#DIV/0!</v>
      </c>
      <c r="E9" s="12"/>
      <c r="H9" s="12"/>
    </row>
    <row r="10" spans="1:21" x14ac:dyDescent="0.35">
      <c r="A10" s="1"/>
      <c r="B10" s="12"/>
      <c r="E10" s="12"/>
      <c r="H10" s="12"/>
    </row>
    <row r="11" spans="1:21" x14ac:dyDescent="0.35">
      <c r="A11" s="18" t="s">
        <v>6</v>
      </c>
      <c r="B11" s="19" t="s">
        <v>2</v>
      </c>
      <c r="D11" s="18" t="s">
        <v>7</v>
      </c>
      <c r="E11" s="19" t="s">
        <v>2</v>
      </c>
      <c r="G11" s="18" t="s">
        <v>25</v>
      </c>
      <c r="H11" s="19" t="s">
        <v>2</v>
      </c>
      <c r="I11" s="1"/>
      <c r="J11" s="18" t="s">
        <v>26</v>
      </c>
      <c r="K11" s="19" t="s">
        <v>27</v>
      </c>
      <c r="M11" s="13" t="s">
        <v>10</v>
      </c>
    </row>
    <row r="12" spans="1:21" x14ac:dyDescent="0.35">
      <c r="B12" s="12"/>
      <c r="E12" s="12"/>
      <c r="H12" s="12"/>
      <c r="K12" s="12"/>
      <c r="L12" t="s">
        <v>12</v>
      </c>
      <c r="M12" s="12">
        <f>SUM(B5)</f>
        <v>0</v>
      </c>
    </row>
    <row r="13" spans="1:21" x14ac:dyDescent="0.35">
      <c r="A13" t="s">
        <v>5</v>
      </c>
      <c r="B13" s="14">
        <v>0</v>
      </c>
      <c r="D13" t="s">
        <v>5</v>
      </c>
      <c r="E13" s="14">
        <v>0</v>
      </c>
      <c r="G13" t="s">
        <v>5</v>
      </c>
      <c r="H13" s="14">
        <v>0</v>
      </c>
      <c r="J13" t="s">
        <v>5</v>
      </c>
      <c r="K13" s="14">
        <v>0</v>
      </c>
      <c r="L13" t="s">
        <v>13</v>
      </c>
      <c r="M13" s="12">
        <f>SUM(B13+E13+H13+K13)</f>
        <v>0</v>
      </c>
      <c r="O13" s="3"/>
    </row>
    <row r="14" spans="1:21" x14ac:dyDescent="0.35">
      <c r="B14" s="12"/>
      <c r="E14" s="12"/>
      <c r="L14" t="s">
        <v>11</v>
      </c>
      <c r="M14" s="12">
        <f>SUM(M13-M12)</f>
        <v>0</v>
      </c>
      <c r="U14">
        <f>SUM(M14*1630)</f>
        <v>0</v>
      </c>
    </row>
    <row r="15" spans="1:21" x14ac:dyDescent="0.35">
      <c r="M15" t="str">
        <f>IF(M14&lt;0,"om minus vid slutrapportering  återbetalning av verksamhetsbidrag", " ")</f>
        <v xml:space="preserve"> </v>
      </c>
    </row>
    <row r="16" spans="1:21" x14ac:dyDescent="0.35">
      <c r="K16" s="38" t="str">
        <f>IF(K13&gt;200, "Högsta antal att rapportera är 200 dv"," " )</f>
        <v xml:space="preserve"> </v>
      </c>
    </row>
    <row r="19" spans="1:13" x14ac:dyDescent="0.35">
      <c r="B19" s="12"/>
      <c r="L19" s="57" t="s">
        <v>29</v>
      </c>
      <c r="M19" s="58"/>
    </row>
    <row r="20" spans="1:13" x14ac:dyDescent="0.35">
      <c r="A20" s="44" t="s">
        <v>14</v>
      </c>
      <c r="B20" s="16" t="s">
        <v>16</v>
      </c>
      <c r="D20" s="6" t="s">
        <v>17</v>
      </c>
      <c r="E20" s="6"/>
      <c r="F20" s="6"/>
      <c r="G20" s="6" t="s">
        <v>18</v>
      </c>
      <c r="L20" t="s">
        <v>30</v>
      </c>
      <c r="M20" t="s">
        <v>28</v>
      </c>
    </row>
    <row r="21" spans="1:13" x14ac:dyDescent="0.35">
      <c r="A21" t="s">
        <v>1</v>
      </c>
      <c r="B21" s="17">
        <f>ROUND((B6*1630)/100,0)*100</f>
        <v>0</v>
      </c>
      <c r="D21" t="s">
        <v>32</v>
      </c>
      <c r="G21">
        <f>SUM(B7)</f>
        <v>0</v>
      </c>
      <c r="L21" s="21"/>
      <c r="M21" s="22">
        <f>SUM(B21-L21)</f>
        <v>0</v>
      </c>
    </row>
    <row r="22" spans="1:13" x14ac:dyDescent="0.35">
      <c r="A22" t="s">
        <v>4</v>
      </c>
      <c r="B22" s="17">
        <f>IF(C32&lt;D32,C32,D32)</f>
        <v>0</v>
      </c>
      <c r="D22" t="s">
        <v>19</v>
      </c>
      <c r="G22">
        <f>IF((E6&gt;E5),(E6-E5),0)</f>
        <v>0</v>
      </c>
      <c r="L22" s="21"/>
      <c r="M22" s="51">
        <f>SUM(B22-L22)</f>
        <v>0</v>
      </c>
    </row>
    <row r="23" spans="1:13" x14ac:dyDescent="0.35">
      <c r="A23" t="s">
        <v>8</v>
      </c>
      <c r="B23" s="17">
        <f>IF((H6&gt;H5),(H5*85),(H6*85))</f>
        <v>0</v>
      </c>
      <c r="D23" t="s">
        <v>20</v>
      </c>
      <c r="G23">
        <f>IF((H6&gt;H5),(H6-H5),0)</f>
        <v>0</v>
      </c>
      <c r="L23" s="21"/>
      <c r="M23" s="22">
        <f>SUM(B23-L23)</f>
        <v>0</v>
      </c>
    </row>
    <row r="24" spans="1:13" x14ac:dyDescent="0.35">
      <c r="A24" t="s">
        <v>50</v>
      </c>
      <c r="B24" s="2">
        <f>ROUND((B5*60)/100,0)*100</f>
        <v>0</v>
      </c>
      <c r="L24" s="21"/>
      <c r="M24" s="22">
        <f>SUM(B24-L24)</f>
        <v>0</v>
      </c>
    </row>
    <row r="25" spans="1:13" x14ac:dyDescent="0.35">
      <c r="B25" s="2"/>
    </row>
    <row r="26" spans="1:13" x14ac:dyDescent="0.35">
      <c r="A26" s="1" t="s">
        <v>15</v>
      </c>
      <c r="B26" s="7">
        <f>SUM(B21:B25)</f>
        <v>0</v>
      </c>
    </row>
    <row r="27" spans="1:13" x14ac:dyDescent="0.35">
      <c r="A27" s="1"/>
      <c r="B27" s="7"/>
    </row>
    <row r="28" spans="1:13" x14ac:dyDescent="0.35">
      <c r="A28" s="6" t="s">
        <v>53</v>
      </c>
      <c r="B28" s="6"/>
      <c r="E28" s="12"/>
    </row>
    <row r="29" spans="1:13" x14ac:dyDescent="0.35">
      <c r="A29" t="s">
        <v>33</v>
      </c>
      <c r="B29" s="52">
        <v>0</v>
      </c>
      <c r="C29" s="42" t="e">
        <f>IF((B29/B5)*1000&gt;1.8,"ja","nej")</f>
        <v>#DIV/0!</v>
      </c>
      <c r="D29" s="38" t="e">
        <f t="shared" ref="D29:D31" si="0">IF(C29="ja"," ", " ordinarie lärartäthet är för låg enligt villkor i förhållande till ingångsvärdet")</f>
        <v>#DIV/0!</v>
      </c>
      <c r="E29" s="12"/>
    </row>
    <row r="30" spans="1:13" x14ac:dyDescent="0.35">
      <c r="A30" t="s">
        <v>71</v>
      </c>
      <c r="B30" s="52">
        <v>0</v>
      </c>
      <c r="C30" s="42" t="e">
        <f>IF((B30/'Avstämning utökade'!B5)*1000&gt;1.8,"ja","nej")</f>
        <v>#DIV/0!</v>
      </c>
      <c r="D30" s="38" t="e">
        <f t="shared" si="0"/>
        <v>#DIV/0!</v>
      </c>
      <c r="E30" s="12"/>
    </row>
    <row r="31" spans="1:13" x14ac:dyDescent="0.35">
      <c r="A31" t="s">
        <v>72</v>
      </c>
      <c r="B31" s="52">
        <v>0</v>
      </c>
      <c r="C31" s="42" t="e">
        <f>IF((B31/'Avstämning Yrkeskurser'!B5)*1000&gt;1.8,"ja","nej")</f>
        <v>#DIV/0!</v>
      </c>
      <c r="D31" s="38" t="e">
        <f t="shared" si="0"/>
        <v>#DIV/0!</v>
      </c>
      <c r="E31" s="12"/>
    </row>
    <row r="32" spans="1:13" x14ac:dyDescent="0.35">
      <c r="A32" t="s">
        <v>34</v>
      </c>
      <c r="B32" s="52">
        <v>0</v>
      </c>
      <c r="C32" s="42">
        <f>IF((E6&gt;E5),(E5*290),(E6*290))</f>
        <v>0</v>
      </c>
      <c r="D32" s="2">
        <f>IF(B32&gt;-0.01,B32*628200," 0")</f>
        <v>0</v>
      </c>
      <c r="E32" s="12" t="str">
        <f>IF(B32&gt;0,"högsta bidragsgrundande kostnad språkligt stöd"," ")</f>
        <v xml:space="preserve"> </v>
      </c>
      <c r="I32" t="str">
        <f>IF(B32&gt;0," Lärartjänster rapporteras till FBR, samstämmighet kontrolleras"," ")</f>
        <v xml:space="preserve"> </v>
      </c>
    </row>
    <row r="33" spans="1:9" x14ac:dyDescent="0.35">
      <c r="A33" t="s">
        <v>35</v>
      </c>
      <c r="B33" s="52">
        <v>0</v>
      </c>
      <c r="D33" s="2">
        <f>SUM(B33*628200)</f>
        <v>0</v>
      </c>
      <c r="E33" s="12" t="str">
        <f>IF(B33&gt;0,"högsta bidragsgrundande kostnad förstärkningsbidrag"," ")</f>
        <v xml:space="preserve"> </v>
      </c>
      <c r="I33" s="4" t="str">
        <f>IF(B33&gt;0," Kostnader för utökade lärartjänster rapporteras till SPSM, lärartjänster rapporteras till FBR,  kontrolleras"," ")</f>
        <v xml:space="preserve"> </v>
      </c>
    </row>
    <row r="34" spans="1:9" x14ac:dyDescent="0.35">
      <c r="A34" t="s">
        <v>69</v>
      </c>
      <c r="B34" s="52">
        <v>0</v>
      </c>
      <c r="D34" s="2">
        <f>SUM(B34*628200)</f>
        <v>0</v>
      </c>
      <c r="E34" s="12" t="s">
        <v>74</v>
      </c>
      <c r="I34" s="4" t="s">
        <v>75</v>
      </c>
    </row>
    <row r="35" spans="1:9" x14ac:dyDescent="0.35">
      <c r="A35" t="s">
        <v>70</v>
      </c>
      <c r="B35" s="52">
        <v>0</v>
      </c>
      <c r="D35" s="2">
        <f>SUM(B35*628200)</f>
        <v>0</v>
      </c>
      <c r="E35" s="12" t="s">
        <v>74</v>
      </c>
      <c r="I35" s="4" t="s">
        <v>75</v>
      </c>
    </row>
    <row r="36" spans="1:9" x14ac:dyDescent="0.35">
      <c r="A36" t="s">
        <v>36</v>
      </c>
      <c r="B36" s="43">
        <f>SUM(B29:B35)</f>
        <v>0</v>
      </c>
      <c r="E36" s="12"/>
    </row>
    <row r="37" spans="1:9" x14ac:dyDescent="0.35">
      <c r="B37" s="43"/>
      <c r="E37" s="12"/>
    </row>
    <row r="38" spans="1:9" x14ac:dyDescent="0.35">
      <c r="A38" s="44" t="s">
        <v>52</v>
      </c>
      <c r="B38" s="6"/>
      <c r="E38" s="12"/>
    </row>
    <row r="39" spans="1:9" x14ac:dyDescent="0.35">
      <c r="A39" t="s">
        <v>37</v>
      </c>
      <c r="B39" s="53" t="e">
        <f>SUM(B13/(B13+E13+H13))</f>
        <v>#DIV/0!</v>
      </c>
      <c r="E39" s="12"/>
    </row>
    <row r="40" spans="1:9" x14ac:dyDescent="0.35">
      <c r="A40" t="s">
        <v>54</v>
      </c>
      <c r="B40" s="15" t="e">
        <f>ROUND((B29/(B13+E13+H13))*1000,2)</f>
        <v>#DIV/0!</v>
      </c>
      <c r="D40" s="41" t="e">
        <f>IF(B40&lt;1.8,"lärartäthet för låg enligt villkor"," ")</f>
        <v>#DIV/0!</v>
      </c>
      <c r="E40" s="7"/>
    </row>
    <row r="41" spans="1:9" x14ac:dyDescent="0.35">
      <c r="A41" t="s">
        <v>73</v>
      </c>
      <c r="B41" s="54" t="e">
        <f>ROUND(((B30+B29+B31)/(B13+E13+H13+'Avstämning utökade'!B13+'Avstämning utökade'!E13+'Avstämning Yrkeskurser'!B13+'Avstämning Yrkeskurser'!B14+'Avstämning Yrkeskurser'!B15))*1000,2)</f>
        <v>#DIV/0!</v>
      </c>
      <c r="D41" s="41"/>
      <c r="E41" s="7"/>
    </row>
    <row r="42" spans="1:9" x14ac:dyDescent="0.35">
      <c r="B42" s="15"/>
      <c r="D42" s="41"/>
      <c r="E42" s="7"/>
    </row>
    <row r="43" spans="1:9" x14ac:dyDescent="0.35">
      <c r="B43" s="15"/>
      <c r="D43" s="41"/>
      <c r="E43" s="7"/>
    </row>
    <row r="44" spans="1:9" x14ac:dyDescent="0.35">
      <c r="B44" s="15"/>
      <c r="D44" s="41"/>
      <c r="E44" s="7"/>
    </row>
    <row r="45" spans="1:9" x14ac:dyDescent="0.35">
      <c r="B45" s="15"/>
      <c r="D45" s="41"/>
      <c r="E45" s="7"/>
    </row>
    <row r="46" spans="1:9" x14ac:dyDescent="0.35">
      <c r="B46" s="15"/>
      <c r="D46" s="41"/>
      <c r="E46" s="7"/>
    </row>
    <row r="47" spans="1:9" x14ac:dyDescent="0.35">
      <c r="B47" s="15"/>
      <c r="D47" s="41"/>
      <c r="E47" s="7"/>
    </row>
    <row r="48" spans="1:9" x14ac:dyDescent="0.35">
      <c r="B48" s="15"/>
      <c r="D48" s="41"/>
      <c r="E48" s="7"/>
    </row>
    <row r="49" spans="1:14" x14ac:dyDescent="0.35">
      <c r="D49" s="1"/>
      <c r="E49" s="7"/>
    </row>
    <row r="50" spans="1:14" x14ac:dyDescent="0.35">
      <c r="A50" s="23"/>
      <c r="B50" s="24" t="s">
        <v>24</v>
      </c>
      <c r="C50" s="25"/>
      <c r="D50" s="24"/>
      <c r="E50" s="26"/>
      <c r="F50" s="25"/>
      <c r="G50" s="25"/>
      <c r="H50" s="25"/>
      <c r="I50" s="25"/>
      <c r="J50" s="25"/>
      <c r="K50" s="25"/>
      <c r="L50" s="25"/>
      <c r="M50" s="25"/>
      <c r="N50" s="27"/>
    </row>
    <row r="51" spans="1:14" x14ac:dyDescent="0.35">
      <c r="A51" s="28" t="s">
        <v>76</v>
      </c>
      <c r="B51" s="1"/>
      <c r="E51" s="2"/>
      <c r="N51" s="29"/>
    </row>
    <row r="52" spans="1:14" x14ac:dyDescent="0.35">
      <c r="A52" s="28"/>
      <c r="B52" s="30"/>
      <c r="C52" t="s">
        <v>22</v>
      </c>
      <c r="K52" s="20"/>
      <c r="L52" t="s">
        <v>31</v>
      </c>
      <c r="N52" s="29"/>
    </row>
    <row r="53" spans="1:14" x14ac:dyDescent="0.35">
      <c r="A53" s="28"/>
      <c r="N53" s="29"/>
    </row>
    <row r="54" spans="1:14" x14ac:dyDescent="0.35">
      <c r="A54" s="28"/>
      <c r="B54" s="5"/>
      <c r="C54" t="s">
        <v>23</v>
      </c>
      <c r="N54" s="29"/>
    </row>
    <row r="55" spans="1:14" x14ac:dyDescent="0.3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</row>
  </sheetData>
  <sheetProtection algorithmName="SHA-512" hashValue="RtZM8gRGwbOcj2b22T4fHAiMlOp2NIkIm453JlwXUyNenQrg6ZNLVn6Be095YyTCeJ4KCcIPWzjJgyCqeHY4gQ==" saltValue="I4WffYzLXq1HwJzUJKmqXQ==" spinCount="100000" sheet="1" objects="1" scenarios="1"/>
  <protectedRanges>
    <protectedRange algorithmName="SHA-512" hashValue="0iMfCYTSkDBqvN4UaF0undpbTA2bHMX1+bUHl1l0PhvfeMBZ0tHvZtOkv0R+UttEG7YhHqz/EQWsSrgUMiJuXg==" saltValue="QCBiCJWFfrn0hkXnTXIIuA==" spinCount="100000" sqref="E5 B5 H5 E6 H6 B13 E13 H13 K13 B29 B30 B31 B32 B33 B34 B35 L21 L22 L23 L24" name="Område11"/>
    <protectedRange algorithmName="SHA-512" hashValue="SliExfEsgbV99U4Eeae7QUEUf8223RhXxhyiuLkATeOl8JRkvz3tr99Kg/IWxJn8kdi9e5djxOSgoMz9qU3ZSQ==" saltValue="1nUTjNsDmZ5AmtSSnzOdbA==" spinCount="100000" sqref="B29:B37" name="Område9"/>
    <protectedRange algorithmName="SHA-512" hashValue="uaiW5jbTvXJsbCnkrSz84bY6+DCKN8PhWxcNIB+p5Dj+62oqpGdllunp+480VKP4VDkXN2yoBZwBEvYCYKHgPw==" saltValue="gu7vH0sIdpXXxZT3QI3vgQ==" spinCount="100000" sqref="H13:K13" name="Område8"/>
    <protectedRange algorithmName="SHA-512" hashValue="jia38MHHKh4md+urf2hr5sADttGHViXmetNW7G9jQhARUM2YdrHyEdvu3P7PxA39CpUUCECLuxjedKWhOyK2yA==" saltValue="DTD2Tomb+yIc6hmsORcaAg==" spinCount="100000" sqref="E13" name="Område7"/>
    <protectedRange algorithmName="SHA-512" hashValue="dnZgqaMKzO/ct2SVr9ckXdr+JgxQU2LNT+i598ehrOQSe/l/aoFL20hdgMfafQFgJIFUaTMJMhm9l9UQL+3J5A==" saltValue="0+W7cm3MLmLEMuS7jywPBQ==" spinCount="100000" sqref="B13" name="Område6"/>
    <protectedRange algorithmName="SHA-512" hashValue="htZGmn8aCOeE2hLaPeXiehP+OeayeTnF+9SgFcz++MFOUZqBx7H3kERKHKAfK5rRVcpnUJtFy37UJ4X7f5J5CQ==" saltValue="BkSoKz53pJ62Yv1gOWPxeQ==" spinCount="100000" sqref="H6:K6" name="Område5"/>
    <protectedRange algorithmName="SHA-512" hashValue="FQ8IpASKIEI1WgAhdWN1YPfZovLaLCKOxCXflEBnD2Ry6i2meffKBNWCo19AGPeZbSGVHRor7J2ZvRMnbHnfOg==" saltValue="CHNOix8ictVo5t9syn3PSw==" spinCount="100000" sqref="E6" name="Område4"/>
    <protectedRange algorithmName="SHA-512" hashValue="1FDM45Cu2Vvns0PK2/nQtnv/1OeiE8uVS8U4ulo4/tyOUdZD4a8aL1JnwpO7PK3KHYYdpRSIXnG9YKF5PMGSKQ==" saltValue="Ie32t+ZsRDYyMXpEHKpTAA==" spinCount="100000" sqref="H5:K5" name="Område3"/>
    <protectedRange algorithmName="SHA-512" hashValue="6R/VljonyLjMbXyfw0lB2/sDcKap553iUvMoUtj/b5ZBUhLBoFIMw1lGnWyyNPisW3wf1iFUJJr7x5wDuP6Q0g==" saltValue="SYhete8vduylBTIN/WfJGQ==" spinCount="100000" sqref="E5" name="Område2"/>
    <protectedRange algorithmName="SHA-512" hashValue="wIIQsoVF/HxAPON7LqHBeypFcK4N+Wud/sDgAVA7SJofqZg5GsrWG7pzBp3INjjyZhUvWbgeiPXe6M0QhwMg5w==" saltValue="6pLzLEQ5t0lfIjdQSj2Lzw==" spinCount="100000" sqref="B5" name="Område1"/>
    <protectedRange algorithmName="SHA-512" hashValue="ROoWlWgsSy6yqx7CiC7wv30mOZbEHV9BtSdP8UhB0xBptxjAjGJCbhavA781eOHjrsNiem6DvnsDKzXAVDjy4A==" saltValue="VA8YKmG02m4EhYqpeP3Avw==" spinCount="100000" sqref="K13" name="Område10"/>
  </protectedRanges>
  <mergeCells count="1">
    <mergeCell ref="L19:M19"/>
  </mergeCells>
  <pageMargins left="0.7" right="0.7" top="0.75" bottom="0.75" header="0.3" footer="0.3"/>
  <pageSetup paperSize="9" scale="38" fitToHeight="0" orientation="landscape" r:id="rId1"/>
  <headerFooter>
    <oddHeader>&amp;LMånad: &amp;"-,Fet"Mars&amp;CAvstämning Bidrag FBR &amp;"-,Fet"2021&amp;"-,Normal" Rörelsefolkhögskola&amp;RDatum för lägesrapport SCB: 2021-03-31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7D465-3EB5-49B3-A7E4-939694118C7A}">
  <dimension ref="A1:L42"/>
  <sheetViews>
    <sheetView topLeftCell="A2" workbookViewId="0">
      <selection activeCell="G29" sqref="G29"/>
    </sheetView>
  </sheetViews>
  <sheetFormatPr defaultRowHeight="14.5" x14ac:dyDescent="0.35"/>
  <cols>
    <col min="1" max="1" width="62.54296875" bestFit="1" customWidth="1"/>
    <col min="2" max="2" width="14.7265625" customWidth="1"/>
    <col min="3" max="3" width="4" customWidth="1"/>
    <col min="4" max="4" width="27.81640625" bestFit="1" customWidth="1"/>
    <col min="5" max="5" width="13.81640625" bestFit="1" customWidth="1"/>
    <col min="6" max="6" width="3.54296875" customWidth="1"/>
    <col min="7" max="7" width="24.453125" customWidth="1"/>
    <col min="8" max="8" width="13.81640625" bestFit="1" customWidth="1"/>
    <col min="9" max="9" width="4.453125" customWidth="1"/>
    <col min="10" max="10" width="23.453125" customWidth="1"/>
    <col min="11" max="11" width="19.81640625" customWidth="1"/>
  </cols>
  <sheetData>
    <row r="1" spans="1:11" x14ac:dyDescent="0.35">
      <c r="A1" s="1"/>
    </row>
    <row r="4" spans="1:11" x14ac:dyDescent="0.35">
      <c r="A4" s="18" t="s">
        <v>1</v>
      </c>
      <c r="B4" s="18" t="s">
        <v>2</v>
      </c>
      <c r="D4" s="18" t="s">
        <v>4</v>
      </c>
      <c r="E4" s="19" t="s">
        <v>2</v>
      </c>
      <c r="I4" s="1"/>
    </row>
    <row r="5" spans="1:11" x14ac:dyDescent="0.35">
      <c r="A5" t="s">
        <v>0</v>
      </c>
      <c r="B5" s="8">
        <v>0</v>
      </c>
      <c r="D5" t="s">
        <v>68</v>
      </c>
      <c r="E5" s="8">
        <v>0</v>
      </c>
    </row>
    <row r="6" spans="1:11" x14ac:dyDescent="0.35">
      <c r="A6" t="s">
        <v>9</v>
      </c>
      <c r="B6" s="9">
        <f>IF(H14&lt;0,H13,H12)</f>
        <v>0</v>
      </c>
      <c r="D6" t="s">
        <v>5</v>
      </c>
      <c r="E6" s="14">
        <v>0</v>
      </c>
      <c r="G6" s="38" t="str">
        <f>IF(B6&lt;E6," fler dv språkligt stöd än ingånsvärde dv!"," ")</f>
        <v xml:space="preserve"> </v>
      </c>
    </row>
    <row r="7" spans="1:11" x14ac:dyDescent="0.35">
      <c r="A7" s="4" t="s">
        <v>21</v>
      </c>
      <c r="B7" s="10">
        <f>IF(H14&gt;0,H14,0)</f>
        <v>0</v>
      </c>
      <c r="D7" t="s">
        <v>3</v>
      </c>
      <c r="E7" s="11" t="e">
        <f>SUM(E6/E5)</f>
        <v>#DIV/0!</v>
      </c>
      <c r="I7" s="3"/>
    </row>
    <row r="8" spans="1:11" x14ac:dyDescent="0.35">
      <c r="A8" t="s">
        <v>3</v>
      </c>
      <c r="B8" s="11" t="e">
        <f>SUM((B6+B7)/B5)</f>
        <v>#DIV/0!</v>
      </c>
      <c r="E8" s="12"/>
      <c r="H8" s="12"/>
    </row>
    <row r="9" spans="1:11" x14ac:dyDescent="0.35">
      <c r="B9" s="45"/>
      <c r="E9" s="12"/>
      <c r="H9" s="12"/>
    </row>
    <row r="10" spans="1:11" x14ac:dyDescent="0.35">
      <c r="A10" s="1"/>
      <c r="B10" s="12"/>
      <c r="E10" s="12"/>
      <c r="H10" s="12"/>
    </row>
    <row r="11" spans="1:11" x14ac:dyDescent="0.35">
      <c r="A11" s="18" t="s">
        <v>6</v>
      </c>
      <c r="B11" s="19" t="s">
        <v>2</v>
      </c>
      <c r="D11" s="18" t="s">
        <v>7</v>
      </c>
      <c r="E11" s="19" t="s">
        <v>2</v>
      </c>
      <c r="H11" s="13" t="s">
        <v>10</v>
      </c>
    </row>
    <row r="12" spans="1:11" x14ac:dyDescent="0.35">
      <c r="B12" s="12"/>
      <c r="E12" s="12"/>
      <c r="G12" t="s">
        <v>12</v>
      </c>
      <c r="H12" s="12">
        <f>SUM(B5)</f>
        <v>0</v>
      </c>
    </row>
    <row r="13" spans="1:11" x14ac:dyDescent="0.35">
      <c r="A13" t="s">
        <v>5</v>
      </c>
      <c r="B13" s="14">
        <v>0</v>
      </c>
      <c r="D13" t="s">
        <v>5</v>
      </c>
      <c r="E13" s="14">
        <v>0</v>
      </c>
      <c r="G13" t="s">
        <v>13</v>
      </c>
      <c r="H13" s="12">
        <f>SUM(B13+E13)</f>
        <v>0</v>
      </c>
    </row>
    <row r="14" spans="1:11" x14ac:dyDescent="0.35">
      <c r="B14" s="12"/>
      <c r="E14" s="12"/>
      <c r="G14" t="s">
        <v>11</v>
      </c>
      <c r="H14" s="12">
        <f>SUM(H13-H12)</f>
        <v>0</v>
      </c>
    </row>
    <row r="15" spans="1:11" x14ac:dyDescent="0.35">
      <c r="K15" t="str">
        <f>IF(H14&lt;0,"om minus vid slutrapportering  återbetalning av verksamhetsbidrag", " ")</f>
        <v xml:space="preserve"> </v>
      </c>
    </row>
    <row r="16" spans="1:11" x14ac:dyDescent="0.35">
      <c r="I16" s="38"/>
    </row>
    <row r="19" spans="1:11" x14ac:dyDescent="0.35">
      <c r="B19" s="12"/>
      <c r="J19" s="57" t="s">
        <v>29</v>
      </c>
      <c r="K19" s="58"/>
    </row>
    <row r="20" spans="1:11" x14ac:dyDescent="0.35">
      <c r="A20" s="44" t="s">
        <v>14</v>
      </c>
      <c r="B20" s="16" t="s">
        <v>16</v>
      </c>
      <c r="D20" s="6" t="s">
        <v>17</v>
      </c>
      <c r="E20" s="6"/>
      <c r="F20" s="6"/>
      <c r="G20" s="6" t="s">
        <v>18</v>
      </c>
      <c r="J20" t="s">
        <v>30</v>
      </c>
      <c r="K20" t="s">
        <v>28</v>
      </c>
    </row>
    <row r="21" spans="1:11" x14ac:dyDescent="0.35">
      <c r="A21" t="s">
        <v>1</v>
      </c>
      <c r="B21" s="17">
        <f>ROUND((B6*2040)/100,0)*100</f>
        <v>0</v>
      </c>
      <c r="D21" t="s">
        <v>32</v>
      </c>
      <c r="G21">
        <f>SUM(B7)</f>
        <v>0</v>
      </c>
      <c r="J21" s="21"/>
      <c r="K21" s="22">
        <f>SUM(B21-J21)</f>
        <v>0</v>
      </c>
    </row>
    <row r="22" spans="1:11" x14ac:dyDescent="0.35">
      <c r="A22" t="s">
        <v>4</v>
      </c>
      <c r="B22" s="17">
        <f>IF(C22&lt;'Avstämning ordinarie'!D35,C22,'Avstämning ordinarie'!D35)</f>
        <v>0</v>
      </c>
      <c r="C22" s="42">
        <f>IF((E6&gt;E5),(E5*290),(E6*290))</f>
        <v>0</v>
      </c>
      <c r="D22" t="s">
        <v>19</v>
      </c>
      <c r="G22">
        <f>IF((E6&gt;E5),(E6-E5),0)</f>
        <v>0</v>
      </c>
      <c r="J22" s="21"/>
      <c r="K22" s="22">
        <f>SUM(B22-J22)</f>
        <v>0</v>
      </c>
    </row>
    <row r="23" spans="1:11" x14ac:dyDescent="0.35">
      <c r="J23" s="21"/>
      <c r="K23" s="22">
        <f>SUM(B23-J23)</f>
        <v>0</v>
      </c>
    </row>
    <row r="24" spans="1:11" x14ac:dyDescent="0.35">
      <c r="J24" s="21"/>
      <c r="K24" s="22">
        <f>SUM(B24-J24)</f>
        <v>0</v>
      </c>
    </row>
    <row r="25" spans="1:11" x14ac:dyDescent="0.35">
      <c r="B25" s="2"/>
    </row>
    <row r="26" spans="1:11" x14ac:dyDescent="0.35">
      <c r="A26" s="1" t="s">
        <v>15</v>
      </c>
      <c r="B26" s="7">
        <f>SUM(B21:B25)</f>
        <v>0</v>
      </c>
    </row>
    <row r="27" spans="1:11" x14ac:dyDescent="0.35">
      <c r="A27" s="1"/>
      <c r="B27" s="7"/>
    </row>
    <row r="28" spans="1:11" x14ac:dyDescent="0.35">
      <c r="B28" s="43"/>
      <c r="E28" s="12"/>
    </row>
    <row r="29" spans="1:11" x14ac:dyDescent="0.35">
      <c r="B29" s="15"/>
      <c r="D29" s="41"/>
      <c r="E29" s="7"/>
    </row>
    <row r="30" spans="1:11" x14ac:dyDescent="0.35">
      <c r="B30" s="15"/>
      <c r="D30" s="41"/>
      <c r="E30" s="7"/>
    </row>
    <row r="31" spans="1:11" x14ac:dyDescent="0.35">
      <c r="B31" s="15"/>
      <c r="D31" s="41"/>
      <c r="E31" s="7"/>
    </row>
    <row r="32" spans="1:11" x14ac:dyDescent="0.35">
      <c r="B32" s="15"/>
      <c r="D32" s="41"/>
      <c r="E32" s="7"/>
    </row>
    <row r="33" spans="1:12" x14ac:dyDescent="0.35">
      <c r="B33" s="15"/>
      <c r="D33" s="41"/>
      <c r="E33" s="7"/>
    </row>
    <row r="34" spans="1:12" x14ac:dyDescent="0.35">
      <c r="B34" s="15"/>
      <c r="D34" s="41"/>
      <c r="E34" s="7"/>
    </row>
    <row r="35" spans="1:12" x14ac:dyDescent="0.35">
      <c r="B35" s="15"/>
      <c r="D35" s="41"/>
      <c r="E35" s="7"/>
    </row>
    <row r="36" spans="1:12" x14ac:dyDescent="0.35">
      <c r="D36" s="1"/>
      <c r="E36" s="7"/>
    </row>
    <row r="37" spans="1:12" x14ac:dyDescent="0.35">
      <c r="A37" s="23"/>
      <c r="B37" s="24" t="s">
        <v>24</v>
      </c>
      <c r="C37" s="25"/>
      <c r="D37" s="24"/>
      <c r="E37" s="26"/>
      <c r="F37" s="25"/>
      <c r="G37" s="25"/>
      <c r="H37" s="25"/>
      <c r="I37" s="25"/>
      <c r="J37" s="25"/>
      <c r="K37" s="25"/>
      <c r="L37" s="27"/>
    </row>
    <row r="38" spans="1:12" x14ac:dyDescent="0.35">
      <c r="A38" s="28" t="s">
        <v>77</v>
      </c>
      <c r="B38" s="1"/>
      <c r="E38" s="2"/>
      <c r="L38" s="29"/>
    </row>
    <row r="39" spans="1:12" x14ac:dyDescent="0.35">
      <c r="A39" s="28"/>
      <c r="B39" s="30"/>
      <c r="C39" t="s">
        <v>22</v>
      </c>
      <c r="I39" s="20"/>
      <c r="J39" t="s">
        <v>31</v>
      </c>
      <c r="L39" s="29"/>
    </row>
    <row r="40" spans="1:12" x14ac:dyDescent="0.35">
      <c r="A40" s="28"/>
      <c r="L40" s="29"/>
    </row>
    <row r="41" spans="1:12" x14ac:dyDescent="0.35">
      <c r="A41" s="28"/>
      <c r="B41" s="5"/>
      <c r="C41" t="s">
        <v>23</v>
      </c>
      <c r="L41" s="29"/>
    </row>
    <row r="42" spans="1:12" x14ac:dyDescent="0.3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</row>
  </sheetData>
  <sheetProtection algorithmName="SHA-512" hashValue="zZt1jHoWRK3HVgzzoAyZLQFmIY9DhtkjsBJlrdSN6qvfUa6EY/jWiWA0mVW3Tl9vSI3pb4sUKMiLLOuJHtkcSQ==" saltValue="YY6JGcuuEAO49Ps+T84f+w==" spinCount="100000" sheet="1" objects="1" scenarios="1"/>
  <protectedRanges>
    <protectedRange algorithmName="SHA-512" hashValue="MXy1XDW34Y3j4AaE7YO1xfK5CKHDOqu+jQkwR+rHJBDsI5kqoW8sidvXpNqhWjCYoV7Rh53tDCdKeebkH9uhpQ==" saltValue="KhP2jYecH966c+/fMcTLdA==" spinCount="100000" sqref="B5 E5 E6 B13 E13 J21 J22 J23 J24" name="Område1"/>
  </protectedRanges>
  <mergeCells count="1"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DABD-5D3A-4B14-A11C-0716A0392BCB}">
  <dimension ref="A4:N53"/>
  <sheetViews>
    <sheetView zoomScale="75" zoomScaleNormal="75" workbookViewId="0">
      <selection activeCell="K21" sqref="K21"/>
    </sheetView>
  </sheetViews>
  <sheetFormatPr defaultRowHeight="14.5" x14ac:dyDescent="0.35"/>
  <cols>
    <col min="1" max="1" width="34" customWidth="1"/>
    <col min="2" max="2" width="12.453125" customWidth="1"/>
    <col min="4" max="4" width="29.453125" customWidth="1"/>
    <col min="5" max="5" width="13.26953125" customWidth="1"/>
    <col min="7" max="7" width="30.1796875" bestFit="1" customWidth="1"/>
    <col min="8" max="8" width="11.26953125" bestFit="1" customWidth="1"/>
    <col min="9" max="9" width="11.7265625" bestFit="1" customWidth="1"/>
    <col min="10" max="10" width="26.26953125" bestFit="1" customWidth="1"/>
    <col min="11" max="11" width="11.1796875" bestFit="1" customWidth="1"/>
    <col min="13" max="13" width="19.81640625" bestFit="1" customWidth="1"/>
    <col min="14" max="14" width="11.453125" customWidth="1"/>
  </cols>
  <sheetData>
    <row r="4" spans="1:8" x14ac:dyDescent="0.35">
      <c r="A4" s="37" t="s">
        <v>49</v>
      </c>
      <c r="B4" s="35" t="s">
        <v>66</v>
      </c>
    </row>
    <row r="5" spans="1:8" x14ac:dyDescent="0.35">
      <c r="A5" t="s">
        <v>39</v>
      </c>
      <c r="B5" s="8">
        <v>0</v>
      </c>
    </row>
    <row r="6" spans="1:8" x14ac:dyDescent="0.35">
      <c r="A6" t="s">
        <v>9</v>
      </c>
      <c r="B6" s="9">
        <f>IF(B5&gt;B16,B16,B5)</f>
        <v>0</v>
      </c>
    </row>
    <row r="7" spans="1:8" x14ac:dyDescent="0.35">
      <c r="A7" s="4" t="s">
        <v>21</v>
      </c>
      <c r="B7" s="10">
        <f>IF(B16&gt;B5,B16-B5,0)</f>
        <v>0</v>
      </c>
    </row>
    <row r="8" spans="1:8" x14ac:dyDescent="0.35">
      <c r="A8" t="s">
        <v>3</v>
      </c>
      <c r="B8" s="11" t="e">
        <f>SUM((B6+B7)/B5)</f>
        <v>#DIV/0!</v>
      </c>
    </row>
    <row r="9" spans="1:8" x14ac:dyDescent="0.35">
      <c r="B9" s="11"/>
    </row>
    <row r="10" spans="1:8" x14ac:dyDescent="0.35">
      <c r="B10" s="11"/>
    </row>
    <row r="11" spans="1:8" x14ac:dyDescent="0.35">
      <c r="A11" s="37" t="s">
        <v>47</v>
      </c>
      <c r="B11" s="36" t="s">
        <v>66</v>
      </c>
      <c r="D11" s="37" t="s">
        <v>48</v>
      </c>
      <c r="E11" s="35" t="s">
        <v>66</v>
      </c>
    </row>
    <row r="12" spans="1:8" x14ac:dyDescent="0.35">
      <c r="B12" s="11"/>
    </row>
    <row r="13" spans="1:8" x14ac:dyDescent="0.35">
      <c r="A13" t="s">
        <v>43</v>
      </c>
      <c r="B13" s="40">
        <v>0</v>
      </c>
      <c r="D13" t="s">
        <v>40</v>
      </c>
      <c r="E13" s="5">
        <v>0</v>
      </c>
    </row>
    <row r="14" spans="1:8" x14ac:dyDescent="0.35">
      <c r="A14" t="s">
        <v>44</v>
      </c>
      <c r="B14" s="40">
        <v>0</v>
      </c>
      <c r="D14" t="s">
        <v>41</v>
      </c>
      <c r="E14" s="5">
        <v>0</v>
      </c>
    </row>
    <row r="15" spans="1:8" x14ac:dyDescent="0.35">
      <c r="A15" t="s">
        <v>45</v>
      </c>
      <c r="B15" s="40">
        <v>0</v>
      </c>
      <c r="D15" t="s">
        <v>42</v>
      </c>
      <c r="E15" s="5">
        <v>0</v>
      </c>
    </row>
    <row r="16" spans="1:8" x14ac:dyDescent="0.35">
      <c r="B16" s="39">
        <f>SUM(B13:B15)</f>
        <v>0</v>
      </c>
      <c r="E16" s="1">
        <f>SUM(E13:E15)</f>
        <v>0</v>
      </c>
      <c r="G16" s="57" t="s">
        <v>29</v>
      </c>
      <c r="H16" s="58"/>
    </row>
    <row r="17" spans="2:8" x14ac:dyDescent="0.35">
      <c r="B17" s="39"/>
      <c r="E17" s="41" t="str">
        <f>IF((E16)&gt;B5,"Över ingångsvärdet!"," ")</f>
        <v xml:space="preserve"> </v>
      </c>
      <c r="G17" s="34"/>
      <c r="H17" s="34"/>
    </row>
    <row r="18" spans="2:8" x14ac:dyDescent="0.35">
      <c r="D18" s="6" t="s">
        <v>46</v>
      </c>
      <c r="E18" s="16" t="s">
        <v>16</v>
      </c>
      <c r="G18" t="s">
        <v>30</v>
      </c>
      <c r="H18" t="s">
        <v>28</v>
      </c>
    </row>
    <row r="19" spans="2:8" x14ac:dyDescent="0.35">
      <c r="D19" t="s">
        <v>38</v>
      </c>
      <c r="E19" s="17">
        <f>ROUND((B6*2040)/100,0)*100</f>
        <v>0</v>
      </c>
      <c r="G19" s="21"/>
      <c r="H19" s="22">
        <f>SUM(E19-G19)</f>
        <v>0</v>
      </c>
    </row>
    <row r="20" spans="2:8" x14ac:dyDescent="0.35">
      <c r="D20" t="s">
        <v>4</v>
      </c>
      <c r="E20" s="17">
        <f>IF('Avstämning Yrkeskurser'!D34&lt;F20,'Avstämning Yrkeskurser'!F20,'Avstämning ordinarie'!D34)</f>
        <v>0</v>
      </c>
      <c r="F20" s="42">
        <f>IF((E16&gt;B16),(B16*290),(E16*290))</f>
        <v>0</v>
      </c>
      <c r="G20" s="21"/>
      <c r="H20" s="22">
        <f>SUM(E20-G20)</f>
        <v>0</v>
      </c>
    </row>
    <row r="23" spans="2:8" x14ac:dyDescent="0.35">
      <c r="D23" s="6" t="s">
        <v>17</v>
      </c>
      <c r="E23" s="6"/>
      <c r="F23" s="6"/>
      <c r="G23" s="6" t="s">
        <v>18</v>
      </c>
    </row>
    <row r="24" spans="2:8" x14ac:dyDescent="0.35">
      <c r="D24" t="s">
        <v>32</v>
      </c>
      <c r="G24">
        <f>SUM(B7)</f>
        <v>0</v>
      </c>
    </row>
    <row r="47" spans="1:14" x14ac:dyDescent="0.35">
      <c r="A47" s="23"/>
      <c r="B47" s="24" t="s">
        <v>24</v>
      </c>
      <c r="C47" s="25"/>
      <c r="D47" s="24"/>
      <c r="E47" s="26"/>
      <c r="F47" s="25"/>
      <c r="G47" s="25"/>
      <c r="H47" s="25"/>
      <c r="I47" s="25"/>
      <c r="J47" s="25"/>
      <c r="K47" s="25"/>
      <c r="L47" s="25"/>
      <c r="M47" s="25"/>
      <c r="N47" s="27"/>
    </row>
    <row r="48" spans="1:14" x14ac:dyDescent="0.35">
      <c r="A48" s="28"/>
      <c r="B48" s="1"/>
      <c r="E48" s="2"/>
      <c r="N48" s="29"/>
    </row>
    <row r="49" spans="1:14" x14ac:dyDescent="0.35">
      <c r="A49" s="28" t="s">
        <v>78</v>
      </c>
      <c r="B49" s="30"/>
      <c r="C49" t="s">
        <v>22</v>
      </c>
      <c r="K49" s="20"/>
      <c r="L49" t="s">
        <v>31</v>
      </c>
      <c r="N49" s="29"/>
    </row>
    <row r="50" spans="1:14" x14ac:dyDescent="0.35">
      <c r="A50" s="28"/>
      <c r="N50" s="29"/>
    </row>
    <row r="51" spans="1:14" x14ac:dyDescent="0.35">
      <c r="A51" s="28"/>
      <c r="B51" s="5"/>
      <c r="C51" t="s">
        <v>51</v>
      </c>
      <c r="N51" s="29"/>
    </row>
    <row r="52" spans="1:14" x14ac:dyDescent="0.35">
      <c r="A52" s="28"/>
      <c r="N52" s="29"/>
    </row>
    <row r="53" spans="1:14" x14ac:dyDescent="0.3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/>
    </row>
  </sheetData>
  <sheetProtection algorithmName="SHA-512" hashValue="c2gyfErtOPPqpleWhDck1fnYbcLHg5wpsWivAXdKjcKKKN/50RWu/gpH8qhtz3D9qCD/nJZ3c0Fz5mK89+jbqw==" saltValue="ffdXTjwuf1h+g0nNjrFRSg==" spinCount="100000" sheet="1" objects="1" scenarios="1"/>
  <protectedRanges>
    <protectedRange algorithmName="SHA-512" hashValue="SMOG1GKpNsUwqIpw5PmCgMlwozVHxAlipIQfGxv5p+guBZKFnBVjC12C1ljZQ7OuStlv5TJjY66I1y/GpiH86A==" saltValue="1wzRm2KfGcx1oxeukpGEaQ==" spinCount="100000" sqref="B5" name="Område1_1"/>
    <protectedRange algorithmName="SHA-512" hashValue="RVyrMTvUUFIMGq92mLfAj/gQc5MjEcdMcNNe5AFGgu5728v/FqRv1/p+4/QXQ23cnpZb7XTflJ11Hyno+iRlpA==" saltValue="z+WoSsdXpFSJWW6QsVlwvQ==" spinCount="100000" sqref="B5 B13 B14 B15 E13 E14 E15 G19 G20" name="Område2"/>
  </protectedRanges>
  <mergeCells count="1">
    <mergeCell ref="G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DF1D-51B8-4E24-BBD4-D8E8EA03CAA6}">
  <dimension ref="A1:H26"/>
  <sheetViews>
    <sheetView workbookViewId="0">
      <selection activeCell="P9" sqref="P9"/>
    </sheetView>
  </sheetViews>
  <sheetFormatPr defaultRowHeight="14.5" x14ac:dyDescent="0.35"/>
  <cols>
    <col min="1" max="1" width="25.453125" customWidth="1"/>
    <col min="2" max="2" width="9.7265625" bestFit="1" customWidth="1"/>
    <col min="3" max="3" width="15.7265625" customWidth="1"/>
    <col min="4" max="4" width="17.1796875" customWidth="1"/>
  </cols>
  <sheetData>
    <row r="1" spans="1:8" x14ac:dyDescent="0.35">
      <c r="B1" s="1">
        <v>2022</v>
      </c>
    </row>
    <row r="2" spans="1:8" x14ac:dyDescent="0.35">
      <c r="A2" s="1" t="s">
        <v>56</v>
      </c>
      <c r="B2" s="2">
        <v>628200</v>
      </c>
    </row>
    <row r="3" spans="1:8" x14ac:dyDescent="0.35">
      <c r="A3" t="s">
        <v>57</v>
      </c>
      <c r="B3" s="2">
        <v>300000</v>
      </c>
    </row>
    <row r="4" spans="1:8" x14ac:dyDescent="0.35">
      <c r="A4" t="s">
        <v>61</v>
      </c>
      <c r="B4" s="3">
        <v>0.80400000000000005</v>
      </c>
    </row>
    <row r="5" spans="1:8" x14ac:dyDescent="0.35">
      <c r="A5" s="47" t="s">
        <v>63</v>
      </c>
      <c r="B5" s="48"/>
      <c r="C5" s="48"/>
      <c r="D5" s="48"/>
      <c r="E5" s="48"/>
      <c r="F5" s="48"/>
      <c r="G5" s="48"/>
      <c r="H5" s="48"/>
    </row>
    <row r="6" spans="1:8" ht="43.5" x14ac:dyDescent="0.35">
      <c r="A6" s="46" t="s">
        <v>59</v>
      </c>
      <c r="B6" s="1" t="s">
        <v>55</v>
      </c>
      <c r="C6" s="46" t="s">
        <v>58</v>
      </c>
      <c r="D6" s="46" t="s">
        <v>60</v>
      </c>
      <c r="E6" s="46" t="s">
        <v>62</v>
      </c>
    </row>
    <row r="8" spans="1:8" x14ac:dyDescent="0.35">
      <c r="A8" s="49">
        <v>0</v>
      </c>
      <c r="B8" s="22">
        <v>0</v>
      </c>
      <c r="C8" s="2">
        <f>IF(B8&gt;(A8*B2),A8*B2,B8)</f>
        <v>0</v>
      </c>
      <c r="D8" s="2">
        <f>SUM(C8-B3)</f>
        <v>-300000</v>
      </c>
      <c r="E8" s="2">
        <f>IF(D8&gt;-300000,D8*B4,0)</f>
        <v>0</v>
      </c>
      <c r="F8" s="2"/>
      <c r="G8" s="2"/>
    </row>
    <row r="9" spans="1:8" x14ac:dyDescent="0.35">
      <c r="B9" s="2"/>
      <c r="C9" s="2"/>
      <c r="D9" s="2"/>
      <c r="E9" s="2"/>
      <c r="F9" s="2"/>
      <c r="G9" s="2"/>
    </row>
    <row r="10" spans="1:8" x14ac:dyDescent="0.35">
      <c r="B10" s="2"/>
      <c r="C10" s="2"/>
      <c r="D10" s="2"/>
      <c r="E10" s="2"/>
      <c r="F10" s="2"/>
      <c r="G10" s="2"/>
    </row>
    <row r="11" spans="1:8" x14ac:dyDescent="0.35">
      <c r="A11" s="48" t="s">
        <v>64</v>
      </c>
      <c r="B11" s="50"/>
      <c r="C11" s="50"/>
      <c r="D11" s="50"/>
      <c r="E11" s="50"/>
      <c r="F11" s="50"/>
      <c r="G11" s="50"/>
      <c r="H11" s="48"/>
    </row>
    <row r="12" spans="1:8" ht="43.5" x14ac:dyDescent="0.35">
      <c r="A12" s="46" t="s">
        <v>65</v>
      </c>
      <c r="B12" s="1" t="s">
        <v>55</v>
      </c>
      <c r="C12" s="46" t="s">
        <v>58</v>
      </c>
      <c r="D12" s="46" t="s">
        <v>60</v>
      </c>
      <c r="E12" s="46" t="s">
        <v>62</v>
      </c>
      <c r="F12" s="2"/>
      <c r="G12" s="2"/>
    </row>
    <row r="13" spans="1:8" x14ac:dyDescent="0.35">
      <c r="F13" s="2"/>
      <c r="G13" s="2"/>
    </row>
    <row r="14" spans="1:8" x14ac:dyDescent="0.35">
      <c r="A14" s="49">
        <v>0</v>
      </c>
      <c r="B14" s="22">
        <v>0</v>
      </c>
      <c r="C14" s="2">
        <f>IF(B14&gt;(A14*B2),A14*B2,B14)</f>
        <v>0</v>
      </c>
      <c r="D14" s="2">
        <f>SUM(C14-B3)</f>
        <v>-300000</v>
      </c>
      <c r="E14" s="2">
        <f>IF(D14&gt;-300000,D14*B4,0)</f>
        <v>0</v>
      </c>
      <c r="F14" s="2"/>
      <c r="G14" s="2"/>
    </row>
    <row r="15" spans="1:8" x14ac:dyDescent="0.35">
      <c r="B15" s="2"/>
      <c r="C15" s="2"/>
      <c r="D15" s="2"/>
      <c r="E15" s="2"/>
      <c r="F15" s="2"/>
      <c r="G15" s="2"/>
    </row>
    <row r="16" spans="1:8" x14ac:dyDescent="0.35">
      <c r="B16" s="2"/>
      <c r="C16" s="2"/>
      <c r="D16" s="2"/>
      <c r="E16" s="2"/>
      <c r="F16" s="2"/>
      <c r="G16" s="2"/>
    </row>
    <row r="17" spans="1:8" x14ac:dyDescent="0.35">
      <c r="A17" s="23"/>
      <c r="B17" s="55"/>
      <c r="C17" s="55"/>
      <c r="D17" s="55"/>
      <c r="E17" s="55"/>
      <c r="F17" s="55"/>
      <c r="G17" s="55"/>
      <c r="H17" s="27"/>
    </row>
    <row r="18" spans="1:8" x14ac:dyDescent="0.35">
      <c r="A18" s="28"/>
      <c r="B18" s="2"/>
      <c r="C18" s="2"/>
      <c r="D18" s="2"/>
      <c r="E18" s="2"/>
      <c r="F18" s="2"/>
      <c r="G18" s="2"/>
      <c r="H18" s="29"/>
    </row>
    <row r="19" spans="1:8" x14ac:dyDescent="0.35">
      <c r="A19" s="28" t="s">
        <v>79</v>
      </c>
      <c r="B19" s="5"/>
      <c r="C19" t="s">
        <v>67</v>
      </c>
      <c r="H19" s="29"/>
    </row>
    <row r="20" spans="1:8" x14ac:dyDescent="0.35">
      <c r="A20" s="28"/>
      <c r="B20" s="2"/>
      <c r="C20" s="2"/>
      <c r="D20" s="2"/>
      <c r="E20" s="2"/>
      <c r="F20" s="2"/>
      <c r="G20" s="2"/>
      <c r="H20" s="29"/>
    </row>
    <row r="21" spans="1:8" x14ac:dyDescent="0.35">
      <c r="A21" s="31"/>
      <c r="B21" s="56"/>
      <c r="C21" s="56"/>
      <c r="D21" s="56"/>
      <c r="E21" s="56"/>
      <c r="F21" s="56"/>
      <c r="G21" s="56"/>
      <c r="H21" s="33"/>
    </row>
    <row r="22" spans="1:8" x14ac:dyDescent="0.35">
      <c r="B22" s="2"/>
      <c r="C22" s="2"/>
      <c r="D22" s="2"/>
      <c r="E22" s="2"/>
      <c r="F22" s="2"/>
      <c r="G22" s="2"/>
    </row>
    <row r="23" spans="1:8" x14ac:dyDescent="0.35">
      <c r="B23" s="2"/>
      <c r="C23" s="2"/>
      <c r="D23" s="2"/>
      <c r="E23" s="2"/>
      <c r="F23" s="2"/>
      <c r="G23" s="2"/>
    </row>
    <row r="24" spans="1:8" x14ac:dyDescent="0.35">
      <c r="B24" s="2"/>
      <c r="C24" s="2"/>
      <c r="D24" s="2"/>
      <c r="E24" s="2"/>
      <c r="F24" s="2"/>
      <c r="G24" s="2"/>
    </row>
    <row r="25" spans="1:8" x14ac:dyDescent="0.35">
      <c r="B25" s="2"/>
      <c r="C25" s="2"/>
      <c r="D25" s="2"/>
      <c r="E25" s="2"/>
      <c r="F25" s="2"/>
      <c r="G25" s="2"/>
    </row>
    <row r="26" spans="1:8" x14ac:dyDescent="0.35">
      <c r="B26" s="2"/>
      <c r="C26" s="2"/>
      <c r="D26" s="2"/>
      <c r="E26" s="2"/>
      <c r="F26" s="2"/>
      <c r="G26" s="2"/>
    </row>
  </sheetData>
  <sheetProtection algorithmName="SHA-512" hashValue="248ua0H1pwSQnXuqcZSHhIvdEOO2jWy7q4b6ggoF/1m+gUIxVCPDPt6/54Vj73a18a8IKHoLxT/QhzS7OpxzMA==" saltValue="ijrS9gLcpJrWzXDGxb7uaA==" spinCount="100000" sheet="1" objects="1" scenarios="1"/>
  <protectedRanges>
    <protectedRange algorithmName="SHA-512" hashValue="8UHNulqEQPJPmGNCgyLzf9uDWw9LbxY25EhohNL9b42W0E7IsUsyhtumt8GSqCxEa9oyBAnlDNzaUAKwXn9jUA==" saltValue="VcdV9f+C6XLq6piT6yzjEA==" spinCount="100000" sqref="A8 B8 A14 B14" name="Område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Avstämning ordinarie</vt:lpstr>
      <vt:lpstr>Avstämning utökade</vt:lpstr>
      <vt:lpstr>Avstämning Yrkeskurser</vt:lpstr>
      <vt:lpstr>Avstämning förstärkningsbidrag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Kennett</dc:creator>
  <cp:lastModifiedBy>Veronica Kennett</cp:lastModifiedBy>
  <cp:lastPrinted>2020-03-13T11:58:50Z</cp:lastPrinted>
  <dcterms:created xsi:type="dcterms:W3CDTF">2019-03-05T14:49:18Z</dcterms:created>
  <dcterms:modified xsi:type="dcterms:W3CDTF">2023-01-24T14:45:04Z</dcterms:modified>
</cp:coreProperties>
</file>