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ldning-my.sharepoint.com/personal/veronica_kennett_folkbildningsradet_se/Documents/Skrivbordet/Diverse/"/>
    </mc:Choice>
  </mc:AlternateContent>
  <xr:revisionPtr revIDLastSave="53" documentId="8_{81737B73-3082-454A-98FF-758D838CEAE0}" xr6:coauthVersionLast="47" xr6:coauthVersionMax="47" xr10:uidLastSave="{D0415F5F-9D7D-4DA3-B159-769D76C6C1A9}"/>
  <bookViews>
    <workbookView xWindow="28680" yWindow="-120" windowWidth="29040" windowHeight="15840" xr2:uid="{6E35481E-7B1F-4C8D-93DD-6FD71C18710B}"/>
  </bookViews>
  <sheets>
    <sheet name="Avstämning ordinarie" sheetId="1" r:id="rId1"/>
    <sheet name="Avstämning förstärkningsbidrag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D30" i="1"/>
  <c r="B37" i="1"/>
  <c r="B36" i="1"/>
  <c r="C30" i="1" l="1"/>
  <c r="B32" i="1"/>
  <c r="C14" i="6" l="1"/>
  <c r="C8" i="6"/>
  <c r="B22" i="1"/>
  <c r="C29" i="1"/>
  <c r="D29" i="1" s="1"/>
  <c r="I30" i="1" l="1"/>
  <c r="D14" i="6" l="1"/>
  <c r="E14" i="6" s="1"/>
  <c r="D8" i="6"/>
  <c r="E8" i="6" s="1"/>
  <c r="D36" i="1" l="1"/>
  <c r="B35" i="1"/>
  <c r="I31" i="1"/>
  <c r="E31" i="1"/>
  <c r="E30" i="1"/>
  <c r="K16" i="1" l="1"/>
  <c r="M12" i="1" l="1"/>
  <c r="M13" i="1" l="1"/>
  <c r="M14" i="1" s="1"/>
  <c r="B6" i="1" s="1"/>
  <c r="B21" i="1" s="1"/>
  <c r="M22" i="1" l="1"/>
  <c r="G22" i="1"/>
  <c r="E7" i="1" l="1"/>
  <c r="B7" i="1" l="1"/>
  <c r="G21" i="1" s="1"/>
  <c r="M15" i="1"/>
  <c r="B8" i="1" l="1"/>
  <c r="B9" i="1" s="1"/>
  <c r="M21" i="1" l="1"/>
  <c r="B26" i="1"/>
</calcChain>
</file>

<file path=xl/sharedStrings.xml><?xml version="1.0" encoding="utf-8"?>
<sst xmlns="http://schemas.openxmlformats.org/spreadsheetml/2006/main" count="70" uniqueCount="54">
  <si>
    <t>Ingångsvärde från FBR</t>
  </si>
  <si>
    <t>Verksamhetsbidrag</t>
  </si>
  <si>
    <t>Antal</t>
  </si>
  <si>
    <t>Redovisad verksamhet (%)</t>
  </si>
  <si>
    <t>Språkligt stöd</t>
  </si>
  <si>
    <t>Redovisat till SCB</t>
  </si>
  <si>
    <t>Allmän kurs</t>
  </si>
  <si>
    <t>Särskild kurs</t>
  </si>
  <si>
    <t>Upparbetad ordinarie verksamhet</t>
  </si>
  <si>
    <t>Totalt</t>
  </si>
  <si>
    <t>differens</t>
  </si>
  <si>
    <t>Ingångsvärde</t>
  </si>
  <si>
    <t>rapporterad verksamhet</t>
  </si>
  <si>
    <t>Avstämning Bidrag</t>
  </si>
  <si>
    <t>Totalt upparbetat bidrag</t>
  </si>
  <si>
    <t>Säkra bidrag</t>
  </si>
  <si>
    <t>Osäker finansiering</t>
  </si>
  <si>
    <t>Antal deltagarveckor</t>
  </si>
  <si>
    <t>Språkligt stöd utöver ingångsvärde</t>
  </si>
  <si>
    <t>Verksamhet utöver ingångsvärdet</t>
  </si>
  <si>
    <t>Uppdatera ingångsvärden för skolan årsvis (unika värden för varje skola)</t>
  </si>
  <si>
    <t>Uppdatera redovisad verksamhet för perioden ( utgå ifrån SCB lägesrapport, lärartjänster hos er HR)</t>
  </si>
  <si>
    <t>Instruktion för användning av avstämningssnurran</t>
  </si>
  <si>
    <t xml:space="preserve">korta kurser </t>
  </si>
  <si>
    <t>Kultur</t>
  </si>
  <si>
    <t>antal</t>
  </si>
  <si>
    <t>Att bokföra</t>
  </si>
  <si>
    <t>Bokförings underlag</t>
  </si>
  <si>
    <t>Bokfört sedan tidigare</t>
  </si>
  <si>
    <t>Uppdatera intäktsfört bidrag från bokföringen.</t>
  </si>
  <si>
    <t>verksamhet utöver ingångsvärdet</t>
  </si>
  <si>
    <t>Lärartjänster ordinarie (heltid/år)</t>
  </si>
  <si>
    <t>Utökade lärartjänster för deltagare med behov av språkligt stöd</t>
  </si>
  <si>
    <t>Utökade lärartjänster för deltagare med funktionsnedsättning</t>
  </si>
  <si>
    <t>Totalt antal lärare på skolan</t>
  </si>
  <si>
    <r>
      <t xml:space="preserve">Andel allmän kurs (villkor </t>
    </r>
    <r>
      <rPr>
        <u/>
        <sz val="11"/>
        <color theme="1"/>
        <rFont val="Calibri"/>
        <family val="2"/>
        <scheme val="minor"/>
      </rPr>
      <t>minst</t>
    </r>
    <r>
      <rPr>
        <sz val="11"/>
        <color theme="1"/>
        <rFont val="Calibri"/>
        <family val="2"/>
        <scheme val="minor"/>
      </rPr>
      <t xml:space="preserve"> 15%)</t>
    </r>
  </si>
  <si>
    <t>Avstämning villkor vid årets slut</t>
  </si>
  <si>
    <t xml:space="preserve">Lärartjänster </t>
  </si>
  <si>
    <r>
      <t>Ordinarie Lärartäthet ( villkor</t>
    </r>
    <r>
      <rPr>
        <u/>
        <sz val="11"/>
        <color theme="1"/>
        <rFont val="Calibri"/>
        <family val="2"/>
        <scheme val="minor"/>
      </rPr>
      <t xml:space="preserve"> minst</t>
    </r>
    <r>
      <rPr>
        <sz val="11"/>
        <color theme="1"/>
        <rFont val="Calibri"/>
        <family val="2"/>
        <scheme val="minor"/>
      </rPr>
      <t xml:space="preserve"> 1,8 lärartjänst /1000 dv)</t>
    </r>
  </si>
  <si>
    <t>kostnad</t>
  </si>
  <si>
    <t xml:space="preserve">Bidragsgrundande lön/tjänst </t>
  </si>
  <si>
    <t>Egeninsats/år</t>
  </si>
  <si>
    <t>bidragsgrundad lönekostnad</t>
  </si>
  <si>
    <t>lärartjänster för förstärkt lärartäthet</t>
  </si>
  <si>
    <t>Bidragsgrundande belopp efter egeninsats</t>
  </si>
  <si>
    <t>Beräknad täckningsgrad</t>
  </si>
  <si>
    <t>Beräknat bidrag</t>
  </si>
  <si>
    <t>Ansökan till SPSM om bidrag för förstärkt lärartäthet för att möta behov hos deltagare med funktionsnedsättning</t>
  </si>
  <si>
    <t>Avstämning utfall årets slut</t>
  </si>
  <si>
    <t>lärartjänster för förstärkt lärartäthet utfall</t>
  </si>
  <si>
    <t>Uppdatera lärartjänster och kostnad ( utgå ifrån ansökan till SPSM)</t>
  </si>
  <si>
    <t>Lärartäthet totalt alla verksamhetsformer( minst 1,8 lärartjänster /1000 dv)</t>
  </si>
  <si>
    <t>Lösenord: Ordinarie</t>
  </si>
  <si>
    <t>Lösenord: 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</si>
</sst>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3" fontId="0" fillId="0" borderId="0" xfId="0" applyNumberFormat="1"/>
    <xf numFmtId="164" fontId="0" fillId="0" borderId="0" xfId="0" applyNumberFormat="1"/>
    <xf numFmtId="0" fontId="2" fillId="0" borderId="0" xfId="0" applyFont="1"/>
    <xf numFmtId="0" fontId="0" fillId="0" borderId="1" xfId="0" applyBorder="1"/>
    <xf numFmtId="0" fontId="0" fillId="3" borderId="0" xfId="0" applyFill="1"/>
    <xf numFmtId="3" fontId="1" fillId="0" borderId="0" xfId="0" applyNumberFormat="1" applyFont="1"/>
    <xf numFmtId="0" fontId="0" fillId="2" borderId="0" xfId="0" applyFill="1" applyAlignment="1">
      <alignment horizontal="left"/>
    </xf>
    <xf numFmtId="0" fontId="0" fillId="4" borderId="1" xfId="0" applyFill="1" applyBorder="1" applyAlignment="1">
      <alignment horizontal="left"/>
    </xf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left"/>
    </xf>
    <xf numFmtId="3" fontId="0" fillId="0" borderId="0" xfId="0" applyNumberFormat="1" applyAlignment="1">
      <alignment horizontal="right"/>
    </xf>
    <xf numFmtId="0" fontId="1" fillId="5" borderId="0" xfId="0" applyFont="1" applyFill="1"/>
    <xf numFmtId="0" fontId="1" fillId="5" borderId="0" xfId="0" applyFont="1" applyFill="1" applyAlignment="1">
      <alignment horizontal="left"/>
    </xf>
    <xf numFmtId="0" fontId="0" fillId="6" borderId="1" xfId="0" applyFill="1" applyBorder="1"/>
    <xf numFmtId="3" fontId="0" fillId="6" borderId="1" xfId="0" applyNumberFormat="1" applyFill="1" applyBorder="1"/>
    <xf numFmtId="3" fontId="0" fillId="0" borderId="1" xfId="0" applyNumberFormat="1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3" fontId="1" fillId="0" borderId="3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0" xfId="0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/>
    <xf numFmtId="0" fontId="6" fillId="0" borderId="0" xfId="0" applyFont="1"/>
    <xf numFmtId="0" fontId="4" fillId="0" borderId="0" xfId="0" applyFont="1"/>
    <xf numFmtId="165" fontId="1" fillId="0" borderId="0" xfId="0" applyNumberFormat="1" applyFont="1" applyAlignment="1">
      <alignment horizontal="left"/>
    </xf>
    <xf numFmtId="0" fontId="1" fillId="3" borderId="0" xfId="0" applyFont="1" applyFill="1"/>
    <xf numFmtId="0" fontId="3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7" borderId="0" xfId="0" applyFont="1" applyFill="1"/>
    <xf numFmtId="0" fontId="0" fillId="7" borderId="0" xfId="0" applyFill="1"/>
    <xf numFmtId="0" fontId="1" fillId="0" borderId="1" xfId="0" applyFont="1" applyBorder="1" applyAlignment="1">
      <alignment horizontal="center"/>
    </xf>
    <xf numFmtId="3" fontId="0" fillId="7" borderId="0" xfId="0" applyNumberFormat="1" applyFill="1"/>
    <xf numFmtId="3" fontId="0" fillId="0" borderId="1" xfId="0" applyNumberFormat="1" applyBorder="1" applyProtection="1">
      <protection locked="0"/>
    </xf>
    <xf numFmtId="165" fontId="0" fillId="0" borderId="1" xfId="0" applyNumberFormat="1" applyBorder="1" applyAlignment="1">
      <alignment horizontal="left"/>
    </xf>
    <xf numFmtId="164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3" fontId="0" fillId="0" borderId="3" xfId="0" applyNumberFormat="1" applyBorder="1"/>
    <xf numFmtId="3" fontId="0" fillId="0" borderId="8" xfId="0" applyNumberFormat="1" applyBorder="1"/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DD627-D8B1-42BF-A75A-5CE2B2812810}">
  <sheetPr>
    <pageSetUpPr fitToPage="1"/>
  </sheetPr>
  <dimension ref="A1:O51"/>
  <sheetViews>
    <sheetView tabSelected="1" view="pageLayout" zoomScale="85" zoomScaleNormal="100" zoomScalePageLayoutView="85" workbookViewId="0">
      <selection activeCell="E38" sqref="E38"/>
    </sheetView>
  </sheetViews>
  <sheetFormatPr defaultColWidth="9.1796875" defaultRowHeight="14.5" x14ac:dyDescent="0.35"/>
  <cols>
    <col min="1" max="1" width="69.1796875" customWidth="1"/>
    <col min="2" max="2" width="18.81640625" customWidth="1"/>
    <col min="3" max="3" width="4" customWidth="1"/>
    <col min="4" max="4" width="27.81640625" bestFit="1" customWidth="1"/>
    <col min="5" max="5" width="13.81640625" bestFit="1" customWidth="1"/>
    <col min="6" max="6" width="3.54296875" customWidth="1"/>
    <col min="7" max="7" width="24.453125" customWidth="1"/>
    <col min="8" max="8" width="13.81640625" bestFit="1" customWidth="1"/>
    <col min="9" max="9" width="4.1796875" customWidth="1"/>
    <col min="10" max="10" width="26.81640625" customWidth="1"/>
    <col min="11" max="11" width="11.1796875" customWidth="1"/>
    <col min="12" max="12" width="23.81640625" customWidth="1"/>
    <col min="13" max="13" width="12.7265625" customWidth="1"/>
    <col min="21" max="21" width="20.81640625" customWidth="1"/>
  </cols>
  <sheetData>
    <row r="1" spans="1:15" x14ac:dyDescent="0.35">
      <c r="A1" s="1"/>
    </row>
    <row r="4" spans="1:15" x14ac:dyDescent="0.35">
      <c r="A4" s="18" t="s">
        <v>1</v>
      </c>
      <c r="B4" s="18" t="s">
        <v>2</v>
      </c>
      <c r="D4" s="18" t="s">
        <v>4</v>
      </c>
      <c r="E4" s="19" t="s">
        <v>2</v>
      </c>
      <c r="I4" s="1"/>
      <c r="J4" s="1"/>
      <c r="K4" s="1"/>
    </row>
    <row r="5" spans="1:15" x14ac:dyDescent="0.35">
      <c r="A5" t="s">
        <v>0</v>
      </c>
      <c r="B5" s="8"/>
      <c r="D5" t="s">
        <v>0</v>
      </c>
      <c r="E5" s="8"/>
    </row>
    <row r="6" spans="1:15" x14ac:dyDescent="0.35">
      <c r="A6" t="s">
        <v>8</v>
      </c>
      <c r="B6" s="9">
        <f>IF(M14&lt;0,M13,M12)</f>
        <v>0</v>
      </c>
      <c r="D6" t="s">
        <v>5</v>
      </c>
      <c r="E6" s="14"/>
    </row>
    <row r="7" spans="1:15" x14ac:dyDescent="0.35">
      <c r="A7" s="4" t="s">
        <v>19</v>
      </c>
      <c r="B7" s="10">
        <f>IF(M14&gt;0,M14,0)</f>
        <v>0</v>
      </c>
      <c r="D7" t="s">
        <v>3</v>
      </c>
      <c r="E7" s="11" t="e">
        <f>SUM(E6/E5)</f>
        <v>#DIV/0!</v>
      </c>
      <c r="I7" s="3"/>
      <c r="J7" s="3"/>
      <c r="K7" s="3"/>
    </row>
    <row r="8" spans="1:15" x14ac:dyDescent="0.35">
      <c r="A8" t="s">
        <v>3</v>
      </c>
      <c r="B8" s="11" t="e">
        <f>SUM((B6+B7)/B5)</f>
        <v>#DIV/0!</v>
      </c>
      <c r="E8" s="12"/>
      <c r="H8" s="12"/>
    </row>
    <row r="9" spans="1:15" x14ac:dyDescent="0.35">
      <c r="B9" s="39" t="e">
        <f>IF(B8&gt;125%,"Högsta tillåtna rapporterade verksamhetsvolym 125% av ingångsvärdet"," ")</f>
        <v>#DIV/0!</v>
      </c>
      <c r="E9" s="12"/>
      <c r="H9" s="12"/>
    </row>
    <row r="10" spans="1:15" x14ac:dyDescent="0.35">
      <c r="A10" s="1"/>
      <c r="B10" s="12"/>
      <c r="E10" s="12"/>
      <c r="H10" s="12"/>
    </row>
    <row r="11" spans="1:15" x14ac:dyDescent="0.35">
      <c r="A11" s="18" t="s">
        <v>6</v>
      </c>
      <c r="B11" s="19" t="s">
        <v>2</v>
      </c>
      <c r="D11" s="18" t="s">
        <v>7</v>
      </c>
      <c r="E11" s="19" t="s">
        <v>2</v>
      </c>
      <c r="G11" s="18" t="s">
        <v>23</v>
      </c>
      <c r="H11" s="19" t="s">
        <v>2</v>
      </c>
      <c r="I11" s="1"/>
      <c r="J11" s="18" t="s">
        <v>24</v>
      </c>
      <c r="K11" s="19" t="s">
        <v>25</v>
      </c>
      <c r="M11" s="13" t="s">
        <v>9</v>
      </c>
    </row>
    <row r="12" spans="1:15" x14ac:dyDescent="0.35">
      <c r="B12" s="12"/>
      <c r="E12" s="12"/>
      <c r="H12" s="12"/>
      <c r="K12" s="12"/>
      <c r="L12" t="s">
        <v>11</v>
      </c>
      <c r="M12" s="12">
        <f>SUM(B5)</f>
        <v>0</v>
      </c>
    </row>
    <row r="13" spans="1:15" x14ac:dyDescent="0.35">
      <c r="A13" t="s">
        <v>5</v>
      </c>
      <c r="B13" s="14"/>
      <c r="D13" t="s">
        <v>5</v>
      </c>
      <c r="E13" s="14"/>
      <c r="G13" t="s">
        <v>5</v>
      </c>
      <c r="H13" s="14"/>
      <c r="J13" t="s">
        <v>5</v>
      </c>
      <c r="K13" s="14"/>
      <c r="L13" t="s">
        <v>12</v>
      </c>
      <c r="M13" s="12">
        <f>SUM(B13+E13+H13+K13)</f>
        <v>0</v>
      </c>
      <c r="O13" s="3"/>
    </row>
    <row r="14" spans="1:15" x14ac:dyDescent="0.35">
      <c r="B14" s="12"/>
      <c r="E14" s="12"/>
      <c r="L14" t="s">
        <v>10</v>
      </c>
      <c r="M14" s="12">
        <f>SUM(M13-M12)</f>
        <v>0</v>
      </c>
    </row>
    <row r="15" spans="1:15" x14ac:dyDescent="0.35">
      <c r="M15" t="str">
        <f>IF(M14&lt;0,"om minus vid slutrapportering  återbetalning av verksamhetsbidrag", " ")</f>
        <v xml:space="preserve"> </v>
      </c>
    </row>
    <row r="16" spans="1:15" x14ac:dyDescent="0.35">
      <c r="K16" s="34" t="str">
        <f>IF(K13&gt;200, "Högsta antal att rapportera är 200 dv"," " )</f>
        <v xml:space="preserve"> </v>
      </c>
    </row>
    <row r="19" spans="1:13" x14ac:dyDescent="0.35">
      <c r="B19" s="12"/>
      <c r="L19" s="51" t="s">
        <v>27</v>
      </c>
      <c r="M19" s="52"/>
    </row>
    <row r="20" spans="1:13" x14ac:dyDescent="0.35">
      <c r="A20" s="38" t="s">
        <v>13</v>
      </c>
      <c r="B20" s="16" t="s">
        <v>15</v>
      </c>
      <c r="D20" s="6" t="s">
        <v>16</v>
      </c>
      <c r="E20" s="6"/>
      <c r="F20" s="6"/>
      <c r="G20" s="6" t="s">
        <v>17</v>
      </c>
      <c r="L20" t="s">
        <v>28</v>
      </c>
      <c r="M20" t="s">
        <v>26</v>
      </c>
    </row>
    <row r="21" spans="1:13" x14ac:dyDescent="0.35">
      <c r="A21" t="s">
        <v>1</v>
      </c>
      <c r="B21" s="17">
        <f>ROUND((B6*1768)/100,0)*100</f>
        <v>0</v>
      </c>
      <c r="D21" t="s">
        <v>30</v>
      </c>
      <c r="G21">
        <f>SUM(B7)</f>
        <v>0</v>
      </c>
      <c r="L21" s="21"/>
      <c r="M21" s="22">
        <f>SUM(B21-L21)</f>
        <v>0</v>
      </c>
    </row>
    <row r="22" spans="1:13" x14ac:dyDescent="0.35">
      <c r="A22" t="s">
        <v>4</v>
      </c>
      <c r="B22" s="17">
        <f>IF(C30&lt;D30,C30,D30)</f>
        <v>0</v>
      </c>
      <c r="D22" t="s">
        <v>18</v>
      </c>
      <c r="G22">
        <f>IF((E6&gt;E5),(E6-E5),0)</f>
        <v>0</v>
      </c>
      <c r="L22" s="21"/>
      <c r="M22" s="45">
        <f>SUM(B22-L22)</f>
        <v>0</v>
      </c>
    </row>
    <row r="24" spans="1:13" x14ac:dyDescent="0.35">
      <c r="B24" s="2"/>
    </row>
    <row r="25" spans="1:13" x14ac:dyDescent="0.35">
      <c r="B25" s="2"/>
    </row>
    <row r="26" spans="1:13" x14ac:dyDescent="0.35">
      <c r="A26" s="1" t="s">
        <v>14</v>
      </c>
      <c r="B26" s="7">
        <f>SUM(B21:B25)</f>
        <v>0</v>
      </c>
    </row>
    <row r="27" spans="1:13" x14ac:dyDescent="0.35">
      <c r="A27" s="1"/>
      <c r="B27" s="7"/>
    </row>
    <row r="28" spans="1:13" x14ac:dyDescent="0.35">
      <c r="A28" s="6" t="s">
        <v>37</v>
      </c>
      <c r="B28" s="6"/>
      <c r="E28" s="12"/>
    </row>
    <row r="29" spans="1:13" x14ac:dyDescent="0.35">
      <c r="A29" t="s">
        <v>31</v>
      </c>
      <c r="B29" s="46"/>
      <c r="C29" s="36" t="e">
        <f>IF((B29/B5)*1000&gt;1.8,"ja","nej")</f>
        <v>#DIV/0!</v>
      </c>
      <c r="D29" s="34" t="e">
        <f t="shared" ref="D29" si="0">IF(C29="ja"," ", " ordinarie lärartäthet är för låg enligt villkor i förhållande till ingångsvärdet")</f>
        <v>#DIV/0!</v>
      </c>
      <c r="E29" s="12"/>
    </row>
    <row r="30" spans="1:13" x14ac:dyDescent="0.35">
      <c r="A30" t="s">
        <v>32</v>
      </c>
      <c r="B30" s="46"/>
      <c r="C30" s="36">
        <f>IF((E6&gt;E5),(E5*290),(E6*290))</f>
        <v>0</v>
      </c>
      <c r="D30" s="2">
        <f>IF(B30&gt;-0.01,B30*669600," 0")</f>
        <v>0</v>
      </c>
      <c r="E30" s="12" t="str">
        <f>IF(B30&gt;0,"högsta bidragsgrundande kostnad språkligt stöd"," ")</f>
        <v xml:space="preserve"> </v>
      </c>
      <c r="I30" t="str">
        <f>IF(B30&gt;0," Lärartjänster rapporteras till FBR, samstämmighet kontrolleras"," ")</f>
        <v xml:space="preserve"> </v>
      </c>
    </row>
    <row r="31" spans="1:13" x14ac:dyDescent="0.35">
      <c r="A31" t="s">
        <v>33</v>
      </c>
      <c r="B31" s="46"/>
      <c r="D31" s="2">
        <f>SUM(B31*669600)</f>
        <v>0</v>
      </c>
      <c r="E31" s="12" t="str">
        <f>IF(B31&gt;0,"högsta bidragsgrundande kostnad förstärkningsbidrag"," ")</f>
        <v xml:space="preserve"> </v>
      </c>
      <c r="I31" s="4" t="str">
        <f>IF(B31&gt;0," Kostnader för utökade lärartjänster rapporteras till SPSM, lärartjänster rapporteras till FBR,  kontrolleras"," ")</f>
        <v xml:space="preserve"> </v>
      </c>
    </row>
    <row r="32" spans="1:13" x14ac:dyDescent="0.35">
      <c r="A32" t="s">
        <v>34</v>
      </c>
      <c r="B32" s="37">
        <f>SUM(B29:B31)</f>
        <v>0</v>
      </c>
      <c r="E32" s="12"/>
    </row>
    <row r="33" spans="1:14" x14ac:dyDescent="0.35">
      <c r="B33" s="37"/>
      <c r="E33" s="12"/>
    </row>
    <row r="34" spans="1:14" x14ac:dyDescent="0.35">
      <c r="A34" s="38" t="s">
        <v>36</v>
      </c>
      <c r="B34" s="6"/>
      <c r="E34" s="12"/>
    </row>
    <row r="35" spans="1:14" x14ac:dyDescent="0.35">
      <c r="A35" t="s">
        <v>35</v>
      </c>
      <c r="B35" s="47" t="e">
        <f>SUM(B13/(B13+E13+H13))</f>
        <v>#DIV/0!</v>
      </c>
      <c r="E35" s="12"/>
    </row>
    <row r="36" spans="1:14" x14ac:dyDescent="0.35">
      <c r="A36" t="s">
        <v>38</v>
      </c>
      <c r="B36" s="15" t="e">
        <f>ROUND((B29/(B13+E13+H13))*1000,2)</f>
        <v>#DIV/0!</v>
      </c>
      <c r="D36" s="35" t="e">
        <f>IF(B36&lt;1.8,"lärartäthet för låg enligt villkor"," ")</f>
        <v>#DIV/0!</v>
      </c>
      <c r="E36" s="7"/>
    </row>
    <row r="37" spans="1:14" x14ac:dyDescent="0.35">
      <c r="A37" t="s">
        <v>51</v>
      </c>
      <c r="B37" s="48" t="e">
        <f>ROUND(((B29)/(B13+E13+H13))*1000,2)</f>
        <v>#DIV/0!</v>
      </c>
      <c r="D37" s="35"/>
      <c r="E37" s="7"/>
    </row>
    <row r="38" spans="1:14" x14ac:dyDescent="0.35">
      <c r="B38" s="15"/>
      <c r="D38" s="35"/>
      <c r="E38" s="7"/>
    </row>
    <row r="39" spans="1:14" x14ac:dyDescent="0.35">
      <c r="B39" s="15"/>
      <c r="D39" s="35"/>
      <c r="E39" s="7"/>
    </row>
    <row r="40" spans="1:14" x14ac:dyDescent="0.35">
      <c r="B40" s="15"/>
      <c r="D40" s="35"/>
      <c r="E40" s="7"/>
    </row>
    <row r="41" spans="1:14" x14ac:dyDescent="0.35">
      <c r="B41" s="15"/>
      <c r="D41" s="35"/>
      <c r="E41" s="7"/>
    </row>
    <row r="42" spans="1:14" x14ac:dyDescent="0.35">
      <c r="B42" s="15"/>
      <c r="D42" s="35"/>
      <c r="E42" s="7"/>
    </row>
    <row r="43" spans="1:14" x14ac:dyDescent="0.35">
      <c r="B43" s="15"/>
      <c r="D43" s="35"/>
      <c r="E43" s="7"/>
    </row>
    <row r="44" spans="1:14" x14ac:dyDescent="0.35">
      <c r="B44" s="15"/>
      <c r="D44" s="35"/>
      <c r="E44" s="7"/>
    </row>
    <row r="45" spans="1:14" x14ac:dyDescent="0.35">
      <c r="D45" s="1"/>
      <c r="E45" s="7"/>
    </row>
    <row r="46" spans="1:14" x14ac:dyDescent="0.35">
      <c r="A46" s="23"/>
      <c r="B46" s="24" t="s">
        <v>22</v>
      </c>
      <c r="C46" s="25"/>
      <c r="D46" s="24"/>
      <c r="E46" s="26"/>
      <c r="F46" s="25"/>
      <c r="G46" s="25"/>
      <c r="H46" s="25"/>
      <c r="I46" s="25"/>
      <c r="J46" s="25"/>
      <c r="K46" s="25"/>
      <c r="L46" s="25"/>
      <c r="M46" s="25"/>
      <c r="N46" s="27"/>
    </row>
    <row r="47" spans="1:14" x14ac:dyDescent="0.35">
      <c r="A47" s="28" t="s">
        <v>52</v>
      </c>
      <c r="B47" s="1"/>
      <c r="E47" s="2"/>
      <c r="N47" s="29"/>
    </row>
    <row r="48" spans="1:14" x14ac:dyDescent="0.35">
      <c r="A48" s="28"/>
      <c r="B48" s="30"/>
      <c r="C48" t="s">
        <v>20</v>
      </c>
      <c r="K48" s="20"/>
      <c r="L48" t="s">
        <v>29</v>
      </c>
      <c r="N48" s="29"/>
    </row>
    <row r="49" spans="1:14" x14ac:dyDescent="0.35">
      <c r="A49" s="28"/>
      <c r="N49" s="29"/>
    </row>
    <row r="50" spans="1:14" x14ac:dyDescent="0.35">
      <c r="A50" s="28"/>
      <c r="B50" s="5"/>
      <c r="C50" t="s">
        <v>21</v>
      </c>
      <c r="N50" s="29"/>
    </row>
    <row r="51" spans="1:14" x14ac:dyDescent="0.35">
      <c r="A51" s="31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3"/>
    </row>
  </sheetData>
  <sheetProtection algorithmName="SHA-512" hashValue="PZ4ESeMK0znL7M0lm9u3gbVtKGNbVoAs+zt8BQIgqt4RsTIK8sAG8SfLXjDGH6uP628S9FEFBf4cXiA8xcso6w==" saltValue="H7dSAISxu0pBbds3FKoUKA==" spinCount="100000" sheet="1" objects="1" scenarios="1"/>
  <protectedRanges>
    <protectedRange algorithmName="SHA-512" hashValue="0iMfCYTSkDBqvN4UaF0undpbTA2bHMX1+bUHl1l0PhvfeMBZ0tHvZtOkv0R+UttEG7YhHqz/EQWsSrgUMiJuXg==" saltValue="QCBiCJWFfrn0hkXnTXIIuA==" spinCount="100000" sqref="B5 E5:E6 H5:H6 B13 E13 H13 K13 L21:L24 B29:B31" name="Område11"/>
    <protectedRange algorithmName="SHA-512" hashValue="SliExfEsgbV99U4Eeae7QUEUf8223RhXxhyiuLkATeOl8JRkvz3tr99Kg/IWxJn8kdi9e5djxOSgoMz9qU3ZSQ==" saltValue="1nUTjNsDmZ5AmtSSnzOdbA==" spinCount="100000" sqref="B29:B33" name="Område9"/>
    <protectedRange algorithmName="SHA-512" hashValue="uaiW5jbTvXJsbCnkrSz84bY6+DCKN8PhWxcNIB+p5Dj+62oqpGdllunp+480VKP4VDkXN2yoBZwBEvYCYKHgPw==" saltValue="gu7vH0sIdpXXxZT3QI3vgQ==" spinCount="100000" sqref="H13:K13" name="Område8"/>
    <protectedRange algorithmName="SHA-512" hashValue="jia38MHHKh4md+urf2hr5sADttGHViXmetNW7G9jQhARUM2YdrHyEdvu3P7PxA39CpUUCECLuxjedKWhOyK2yA==" saltValue="DTD2Tomb+yIc6hmsORcaAg==" spinCount="100000" sqref="E13" name="Område7"/>
    <protectedRange algorithmName="SHA-512" hashValue="dnZgqaMKzO/ct2SVr9ckXdr+JgxQU2LNT+i598ehrOQSe/l/aoFL20hdgMfafQFgJIFUaTMJMhm9l9UQL+3J5A==" saltValue="0+W7cm3MLmLEMuS7jywPBQ==" spinCount="100000" sqref="B13" name="Område6"/>
    <protectedRange algorithmName="SHA-512" hashValue="htZGmn8aCOeE2hLaPeXiehP+OeayeTnF+9SgFcz++MFOUZqBx7H3kERKHKAfK5rRVcpnUJtFy37UJ4X7f5J5CQ==" saltValue="BkSoKz53pJ62Yv1gOWPxeQ==" spinCount="100000" sqref="H6:K6" name="Område5"/>
    <protectedRange algorithmName="SHA-512" hashValue="FQ8IpASKIEI1WgAhdWN1YPfZovLaLCKOxCXflEBnD2Ry6i2meffKBNWCo19AGPeZbSGVHRor7J2ZvRMnbHnfOg==" saltValue="CHNOix8ictVo5t9syn3PSw==" spinCount="100000" sqref="E6" name="Område4"/>
    <protectedRange algorithmName="SHA-512" hashValue="1FDM45Cu2Vvns0PK2/nQtnv/1OeiE8uVS8U4ulo4/tyOUdZD4a8aL1JnwpO7PK3KHYYdpRSIXnG9YKF5PMGSKQ==" saltValue="Ie32t+ZsRDYyMXpEHKpTAA==" spinCount="100000" sqref="H5:K5" name="Område3"/>
    <protectedRange algorithmName="SHA-512" hashValue="6R/VljonyLjMbXyfw0lB2/sDcKap553iUvMoUtj/b5ZBUhLBoFIMw1lGnWyyNPisW3wf1iFUJJr7x5wDuP6Q0g==" saltValue="SYhete8vduylBTIN/WfJGQ==" spinCount="100000" sqref="E5" name="Område2"/>
    <protectedRange algorithmName="SHA-512" hashValue="wIIQsoVF/HxAPON7LqHBeypFcK4N+Wud/sDgAVA7SJofqZg5GsrWG7pzBp3INjjyZhUvWbgeiPXe6M0QhwMg5w==" saltValue="6pLzLEQ5t0lfIjdQSj2Lzw==" spinCount="100000" sqref="B5" name="Område1"/>
    <protectedRange algorithmName="SHA-512" hashValue="ROoWlWgsSy6yqx7CiC7wv30mOZbEHV9BtSdP8UhB0xBptxjAjGJCbhavA781eOHjrsNiem6DvnsDKzXAVDjy4A==" saltValue="VA8YKmG02m4EhYqpeP3Avw==" spinCount="100000" sqref="K13" name="Område10"/>
  </protectedRanges>
  <mergeCells count="1">
    <mergeCell ref="L19:M19"/>
  </mergeCells>
  <pageMargins left="0.7" right="0.7" top="0.75" bottom="0.75" header="0.3" footer="0.3"/>
  <pageSetup paperSize="9" scale="49" fitToHeight="0" orientation="landscape" r:id="rId1"/>
  <headerFooter>
    <oddHeader>&amp;LMånad: &amp;"-,Fet"Mars&amp;CAvstämning Bidrag FBR &amp;"-,Fet"2024&amp;"-,Normal" Rörelsefolkhögskola&amp;RDatum för lägesrapport SCB: 2024-03-31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EDF1D-51B8-4E24-BBD4-D8E8EA03CAA6}">
  <dimension ref="A1:H26"/>
  <sheetViews>
    <sheetView workbookViewId="0">
      <selection activeCell="R20" sqref="R20"/>
    </sheetView>
  </sheetViews>
  <sheetFormatPr defaultRowHeight="14.5" x14ac:dyDescent="0.35"/>
  <cols>
    <col min="1" max="1" width="25.453125" customWidth="1"/>
    <col min="2" max="2" width="9.7265625" bestFit="1" customWidth="1"/>
    <col min="3" max="3" width="15.7265625" customWidth="1"/>
    <col min="4" max="4" width="17.1796875" customWidth="1"/>
  </cols>
  <sheetData>
    <row r="1" spans="1:8" x14ac:dyDescent="0.35">
      <c r="B1" s="1">
        <v>2024</v>
      </c>
    </row>
    <row r="2" spans="1:8" x14ac:dyDescent="0.35">
      <c r="A2" s="1" t="s">
        <v>40</v>
      </c>
      <c r="B2" s="2">
        <v>669600</v>
      </c>
    </row>
    <row r="3" spans="1:8" x14ac:dyDescent="0.35">
      <c r="A3" t="s">
        <v>41</v>
      </c>
      <c r="B3" s="2">
        <v>300000</v>
      </c>
    </row>
    <row r="4" spans="1:8" x14ac:dyDescent="0.35">
      <c r="A4" t="s">
        <v>45</v>
      </c>
      <c r="B4" s="3">
        <v>0.59276499999999999</v>
      </c>
    </row>
    <row r="5" spans="1:8" x14ac:dyDescent="0.35">
      <c r="A5" s="41" t="s">
        <v>47</v>
      </c>
      <c r="B5" s="42"/>
      <c r="C5" s="42"/>
      <c r="D5" s="42"/>
      <c r="E5" s="42"/>
      <c r="F5" s="42"/>
      <c r="G5" s="42"/>
      <c r="H5" s="42"/>
    </row>
    <row r="6" spans="1:8" ht="43.5" x14ac:dyDescent="0.35">
      <c r="A6" s="40" t="s">
        <v>43</v>
      </c>
      <c r="B6" s="1" t="s">
        <v>39</v>
      </c>
      <c r="C6" s="40" t="s">
        <v>42</v>
      </c>
      <c r="D6" s="40" t="s">
        <v>44</v>
      </c>
      <c r="E6" s="40" t="s">
        <v>46</v>
      </c>
    </row>
    <row r="8" spans="1:8" x14ac:dyDescent="0.35">
      <c r="A8" s="43"/>
      <c r="B8" s="22"/>
      <c r="C8" s="2">
        <f>IF(B8&gt;(A8*B2),A8*B2,B8)</f>
        <v>0</v>
      </c>
      <c r="D8" s="2">
        <f>SUM(C8-B3)</f>
        <v>-300000</v>
      </c>
      <c r="E8" s="2">
        <f>IF(D8&gt;-300000,D8*B4,0)</f>
        <v>0</v>
      </c>
      <c r="F8" s="2"/>
      <c r="G8" s="2"/>
    </row>
    <row r="9" spans="1:8" x14ac:dyDescent="0.35">
      <c r="B9" s="2"/>
      <c r="C9" s="2"/>
      <c r="D9" s="2"/>
      <c r="E9" s="2"/>
      <c r="F9" s="2"/>
      <c r="G9" s="2"/>
    </row>
    <row r="10" spans="1:8" x14ac:dyDescent="0.35">
      <c r="B10" s="2"/>
      <c r="C10" s="2"/>
      <c r="D10" s="2"/>
      <c r="E10" s="2"/>
      <c r="F10" s="2"/>
      <c r="G10" s="2"/>
    </row>
    <row r="11" spans="1:8" x14ac:dyDescent="0.35">
      <c r="A11" s="42" t="s">
        <v>48</v>
      </c>
      <c r="B11" s="44"/>
      <c r="C11" s="44"/>
      <c r="D11" s="44"/>
      <c r="E11" s="44"/>
      <c r="F11" s="44"/>
      <c r="G11" s="44"/>
      <c r="H11" s="42"/>
    </row>
    <row r="12" spans="1:8" ht="43.5" x14ac:dyDescent="0.35">
      <c r="A12" s="40" t="s">
        <v>49</v>
      </c>
      <c r="B12" s="1" t="s">
        <v>39</v>
      </c>
      <c r="C12" s="40" t="s">
        <v>42</v>
      </c>
      <c r="D12" s="40" t="s">
        <v>44</v>
      </c>
      <c r="E12" s="40" t="s">
        <v>46</v>
      </c>
      <c r="F12" s="2"/>
      <c r="G12" s="2"/>
    </row>
    <row r="13" spans="1:8" x14ac:dyDescent="0.35">
      <c r="F13" s="2"/>
      <c r="G13" s="2"/>
    </row>
    <row r="14" spans="1:8" x14ac:dyDescent="0.35">
      <c r="A14" s="43"/>
      <c r="B14" s="22"/>
      <c r="C14" s="2">
        <f>IF(B14&gt;(A14*B2),A14*B2,B14)</f>
        <v>0</v>
      </c>
      <c r="D14" s="2">
        <f>SUM(C14-B3)</f>
        <v>-300000</v>
      </c>
      <c r="E14" s="2">
        <f>IF(D14&gt;-300000,D14*B4,0)</f>
        <v>0</v>
      </c>
      <c r="F14" s="2"/>
      <c r="G14" s="2"/>
    </row>
    <row r="15" spans="1:8" x14ac:dyDescent="0.35">
      <c r="B15" s="2"/>
      <c r="C15" s="2"/>
      <c r="D15" s="2"/>
      <c r="E15" s="2"/>
      <c r="F15" s="2"/>
      <c r="G15" s="2"/>
    </row>
    <row r="16" spans="1:8" x14ac:dyDescent="0.35">
      <c r="B16" s="2"/>
      <c r="C16" s="2"/>
      <c r="D16" s="2"/>
      <c r="E16" s="2"/>
      <c r="F16" s="2"/>
      <c r="G16" s="2"/>
    </row>
    <row r="17" spans="1:8" x14ac:dyDescent="0.35">
      <c r="A17" s="23"/>
      <c r="B17" s="49"/>
      <c r="C17" s="49"/>
      <c r="D17" s="49"/>
      <c r="E17" s="49"/>
      <c r="F17" s="49"/>
      <c r="G17" s="49"/>
      <c r="H17" s="27"/>
    </row>
    <row r="18" spans="1:8" x14ac:dyDescent="0.35">
      <c r="A18" s="28"/>
      <c r="B18" s="2"/>
      <c r="C18" s="2"/>
      <c r="D18" s="2"/>
      <c r="E18" s="2"/>
      <c r="F18" s="2"/>
      <c r="G18" s="2"/>
      <c r="H18" s="29"/>
    </row>
    <row r="19" spans="1:8" x14ac:dyDescent="0.35">
      <c r="A19" s="28" t="s">
        <v>53</v>
      </c>
      <c r="B19" s="5"/>
      <c r="C19" t="s">
        <v>50</v>
      </c>
      <c r="H19" s="29"/>
    </row>
    <row r="20" spans="1:8" x14ac:dyDescent="0.35">
      <c r="A20" s="28"/>
      <c r="B20" s="2"/>
      <c r="C20" s="2"/>
      <c r="D20" s="2"/>
      <c r="E20" s="2"/>
      <c r="F20" s="2"/>
      <c r="G20" s="2"/>
      <c r="H20" s="29"/>
    </row>
    <row r="21" spans="1:8" x14ac:dyDescent="0.35">
      <c r="A21" s="31"/>
      <c r="B21" s="50"/>
      <c r="C21" s="50"/>
      <c r="D21" s="50"/>
      <c r="E21" s="50"/>
      <c r="F21" s="50"/>
      <c r="G21" s="50"/>
      <c r="H21" s="33"/>
    </row>
    <row r="22" spans="1:8" x14ac:dyDescent="0.35">
      <c r="B22" s="2"/>
      <c r="C22" s="2"/>
      <c r="D22" s="2"/>
      <c r="E22" s="2"/>
      <c r="F22" s="2"/>
      <c r="G22" s="2"/>
    </row>
    <row r="23" spans="1:8" x14ac:dyDescent="0.35">
      <c r="B23" s="2"/>
      <c r="C23" s="2"/>
      <c r="D23" s="2"/>
      <c r="E23" s="2"/>
      <c r="F23" s="2"/>
      <c r="G23" s="2"/>
    </row>
    <row r="24" spans="1:8" x14ac:dyDescent="0.35">
      <c r="B24" s="2"/>
      <c r="C24" s="2"/>
      <c r="D24" s="2"/>
      <c r="E24" s="2"/>
      <c r="F24" s="2"/>
      <c r="G24" s="2"/>
    </row>
    <row r="25" spans="1:8" x14ac:dyDescent="0.35">
      <c r="B25" s="2"/>
      <c r="C25" s="2"/>
      <c r="D25" s="2"/>
      <c r="E25" s="2"/>
      <c r="F25" s="2"/>
      <c r="G25" s="2"/>
    </row>
    <row r="26" spans="1:8" x14ac:dyDescent="0.35">
      <c r="B26" s="2"/>
      <c r="C26" s="2"/>
      <c r="D26" s="2"/>
      <c r="E26" s="2"/>
      <c r="F26" s="2"/>
      <c r="G26" s="2"/>
    </row>
  </sheetData>
  <sheetProtection algorithmName="SHA-512" hashValue="WnKK6/gaiUNNu5G0uTIA9BeoYsMzVNWzS6A7YSvWtRHF6752hmNMi4z+4vHvakKr0rMSGSkCOgm5n/w463iJmw==" saltValue="US3j2h0NUwbFZFZSPj3oTw==" spinCount="100000" sheet="1" objects="1" scenarios="1"/>
  <protectedRanges>
    <protectedRange algorithmName="SHA-512" hashValue="8UHNulqEQPJPmGNCgyLzf9uDWw9LbxY25EhohNL9b42W0E7IsUsyhtumt8GSqCxEa9oyBAnlDNzaUAKwXn9jUA==" saltValue="VcdV9f+C6XLq6piT6yzjEA==" spinCount="100000" sqref="A8:B8 A14:B14" name="Område1"/>
  </protectedRange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Avstämning ordinarie</vt:lpstr>
      <vt:lpstr>Avstämning förstärkningsbidrag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Kennett</dc:creator>
  <cp:lastModifiedBy>Veronica Kennett</cp:lastModifiedBy>
  <cp:lastPrinted>2024-04-08T09:17:25Z</cp:lastPrinted>
  <dcterms:created xsi:type="dcterms:W3CDTF">2019-03-05T14:49:18Z</dcterms:created>
  <dcterms:modified xsi:type="dcterms:W3CDTF">2024-04-08T09:39:40Z</dcterms:modified>
</cp:coreProperties>
</file>