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ildning-my.sharepoint.com/personal/veronica_kennett_folkbildningsradet_se/Documents/"/>
    </mc:Choice>
  </mc:AlternateContent>
  <xr:revisionPtr revIDLastSave="12" documentId="8_{9F858CDB-70D0-4F2A-982A-CFC7F592BDE6}" xr6:coauthVersionLast="47" xr6:coauthVersionMax="47" xr10:uidLastSave="{4BEC7EE3-FE8F-45CD-8F4D-94A415F5AD93}"/>
  <bookViews>
    <workbookView xWindow="-28920" yWindow="-120" windowWidth="29040" windowHeight="15720" firstSheet="1" activeTab="2" xr2:uid="{6E35481E-7B1F-4C8D-93DD-6FD71C18710B}"/>
  </bookViews>
  <sheets>
    <sheet name="Claude Log" sheetId="10" state="hidden" r:id="rId1"/>
    <sheet name="Instruktion 2" sheetId="13" r:id="rId2"/>
    <sheet name="Simulering 2027-2029"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11" l="1"/>
  <c r="B15" i="11"/>
  <c r="B27" i="11" s="1"/>
  <c r="B23" i="11"/>
  <c r="B18" i="11" l="1"/>
  <c r="B25" i="11" s="1"/>
  <c r="D29" i="11"/>
  <c r="C29" i="11"/>
  <c r="B29" i="11"/>
  <c r="D23" i="11"/>
  <c r="C23" i="11"/>
  <c r="B19" i="11"/>
  <c r="C36" i="11" s="1"/>
  <c r="D15" i="11"/>
  <c r="D27" i="11" s="1"/>
  <c r="C15" i="11"/>
  <c r="C27" i="11" s="1"/>
  <c r="C35" i="11" l="1"/>
  <c r="D35" i="11" s="1"/>
  <c r="C37" i="11"/>
  <c r="D37" i="11" s="1"/>
  <c r="C34" i="11"/>
  <c r="D34" i="11" s="1"/>
  <c r="C25" i="11"/>
  <c r="D25" i="11"/>
  <c r="C24" i="11"/>
  <c r="B24" i="11"/>
  <c r="B20" i="11"/>
  <c r="D24" i="11"/>
  <c r="D26" i="11" l="1"/>
  <c r="D28" i="11" s="1"/>
  <c r="D30" i="11" s="1"/>
  <c r="B26" i="11"/>
  <c r="B28" i="11" s="1"/>
  <c r="C26" i="11"/>
  <c r="C28" i="11" s="1"/>
  <c r="C30" i="11" l="1"/>
  <c r="B30" i="11"/>
</calcChain>
</file>

<file path=xl/sharedStrings.xml><?xml version="1.0" encoding="utf-8"?>
<sst xmlns="http://schemas.openxmlformats.org/spreadsheetml/2006/main" count="284" uniqueCount="271">
  <si>
    <t>Totalt</t>
  </si>
  <si>
    <t>Momskompensation</t>
  </si>
  <si>
    <t>VILLKORSKONTROLL</t>
  </si>
  <si>
    <t>Villkor</t>
  </si>
  <si>
    <t>Krav</t>
  </si>
  <si>
    <t>Utfall</t>
  </si>
  <si>
    <t>Status</t>
  </si>
  <si>
    <t>Andel allmän kurs</t>
  </si>
  <si>
    <t>Lärartäthet totalt (per 1000 dv)</t>
  </si>
  <si>
    <t>≥ 15%</t>
  </si>
  <si>
    <t>FÖRKLARING:</t>
  </si>
  <si>
    <t>🟡 Gult fält = Manuell inmatning (blå text)</t>
  </si>
  <si>
    <t>🟢 Grönt fält = Beräknat värde (formel)</t>
  </si>
  <si>
    <t>Turn #</t>
  </si>
  <si>
    <t>Date</t>
  </si>
  <si>
    <t>User Request</t>
  </si>
  <si>
    <t>Action Taken</t>
  </si>
  <si>
    <t>Details</t>
  </si>
  <si>
    <t>Outcome</t>
  </si>
  <si>
    <t>Skapa ett modernt avstämningsverktyg baserat på de två befintliga flikarna (Ordinarie &amp; Förstärkningsbidrag)</t>
  </si>
  <si>
    <t>Skapade ny flik 'Avstämning Modern' med konsoliderat verktyg</t>
  </si>
  <si>
    <t>Analyserade båda flikarna, extraherade formler/logik. Byggde 8 sektioner: Grunduppgifter, Ingångsvärden, Redovisad verksamhet (SCB), Bidragsberäkning, Lärartjänster, Förstärkningsbidrag (SPSM), Villkorskontroll med ✅/❌-statusar, Varningar. Färgkodning: gult=inmatning, grönt=beräknat, ljusgult=bokföring. Alla formler bevarade från original.</t>
  </si>
  <si>
    <t>Ny flik 'Avstämning Modern' skapad som första flik. Alla inmatningsceller och beräkningslogik från båda originalflikarna integrerade i ett enhetligt verktyg.</t>
  </si>
  <si>
    <t>Medlemsorganisation</t>
  </si>
  <si>
    <t>Lägg till grunduppgift 'Medlemsorganisation' med dropdown RIO/SKL. Momskompensation ska bara beräknas för RIO.</t>
  </si>
  <si>
    <t>Infogade rad 8 med dropdown-lista (RIO/SKL), uppdaterade momskompensationsformel med IF-villkor</t>
  </si>
  <si>
    <t>Dropdown via data validation i B8 (RIO,SKL). Momskompensation (B27): =IF(B8="RIO",ROUND(B19*103,-2),0). Etikett ändrad till 'Momskompensation (RIO)'. Standardvärde: RIO.</t>
  </si>
  <si>
    <t>Medlemsorganisation tillagd i grunduppgifter. Vid val av SKL visas 0 kr för momskompensation. Raden finns kvar men visar 0 — Excel stöder inte att dölja rader dynamiskt med formler.</t>
  </si>
  <si>
    <t>Avrunda beräknat bidrag till hela hundratal</t>
  </si>
  <si>
    <t>Lade till ROUND(...,-2) på Språkligt stöd (B26)</t>
  </si>
  <si>
    <t>B25 (Verksamhetsbidrag) och B27 (Momskompensation) använde redan ROUND(...,-2). B26 (Språkligt stöd) ändrad från =IF(G16&lt;C12,G16,C12)*290 till =ROUND(IF(G16&lt;C12,G16,C12)*290,-2). Värde gick från 292 320 → 292 300.</t>
  </si>
  <si>
    <t>Alla tre bidragsrader avrundar nu till hela hundratal. Totalsumman (B29) uppdateras automatiskt.</t>
  </si>
  <si>
    <t>Språkligt stöd-bidrag ska begränsas till det lägsta av (upparbetade dv × 290) och (lönekostnad för utökade lärartjänster språkligt stöd)</t>
  </si>
  <si>
    <t>Uppdaterade formel i B26 till =ROUND(MIN(IF(G16&lt;C12,G16,C12)*290, B34*B7),-2)</t>
  </si>
  <si>
    <t>Samma logik som originalfliken (B22: IF(C29&lt;D29,C29,D29)). MIN() jämför: (1) upparbetade dv × 290 kr (begränsat till ingångsvärde) och (2) utökade lärartjänster (B34) × bidragsgrundande lön (B7). Avrundning till hundratal behållen. Värde: 292 300 → 71 600 (begränsas av 0,1 tjänst × 715 880 = 71 588).</t>
  </si>
  <si>
    <t>Bidraget för språkligt stöd beräknas nu korrekt som det lägsta av dv-beräkning och faktisk lönekostnad. Total upparbetat bidrag: 10 328 400 kr.</t>
  </si>
  <si>
    <t>Visa en decimal i antal tjänster under förstärkningsbidraget</t>
  </si>
  <si>
    <t>Ändrade numberFormat på B40:B41 från #,##0 till 0.0</t>
  </si>
  <si>
    <t>Cellerna B40 (Ansökan) och B41 (Utfall) under Förstärkningsbidrag SPSM visade heltal. Ändrat till 0.0 för att matcha lärartjänster-sektionen.</t>
  </si>
  <si>
    <t>Antal tjänster under förstärkningsbidrag visar nu en decimal (t.ex. 1,1 istället för 1).</t>
  </si>
  <si>
    <t>Lägg till förstärkningsbidrag utfall i bidragsberäkningen och inkludera i totalt upparbetat</t>
  </si>
  <si>
    <t>Infogade rad 28 'Förstärkningsbidrag (SPSM)' med formel =ROUND(E42,-2) + bokföringsunderlag + att-bokföra</t>
  </si>
  <si>
    <t>Ny rad i bidragsberäkning: B28=ROUND(E42,-2) hämtar beräknat bidrag från utfall (faktiskt) i SPSM-sektionen, avrundat till hundratal. C28=bokfört sedan tidigare (input), D28=B28-C28. Totalsumma (B30) expanderades automatiskt via SUM(B25:B29) och inkluderar nu alla fyra bidragstyper.</t>
  </si>
  <si>
    <t>Bidragsberäkningen har nu 4 rader: Verksamhetsbidrag, Språkligt stöd, Momskompensation (RIO), Förstärkningsbidrag (SPSM). Alla ingår i totalt upparbetat. Utfall visar 0 tills data fylls i rad 42.</t>
  </si>
  <si>
    <t>Förstärkningsbidrag ska begränsas till ansökt belopp även om utfallet är högre</t>
  </si>
  <si>
    <t>Ändrade B28 från =ROUND(E42,-2) till =ROUND(MIN(E41,E42),-2)</t>
  </si>
  <si>
    <t>MIN(E41,E42) tar det lägsta av ansökan (budget) och utfall (faktiskt). Om utfallet överstiger ansökan begränsas bidraget till ansökt nivå. Avrundning till hundratal behållen.</t>
  </si>
  <si>
    <t>Förstärkningsbidraget i bidragsberäkningen kan aldrig överstiga det ansökta beloppet. Med nuvarande data: utfall 34 572 &lt; ansökan 305 100, så utfallet styr (34 600 kr).</t>
  </si>
  <si>
    <t>Flytta bidragsberäkning under alla avsnitt med orange inmatningsfält</t>
  </si>
  <si>
    <t>Tog bort bidragsberäkning från rad 23-30, infogade ny sektion på rad 35-42 (efter Lärartjänster och Förstärkningsbidrag)</t>
  </si>
  <si>
    <t>Ny ordning: Grunduppgifter → Ingångsvärden → Redovisad verksamhet → Lärartjänster → Förstärkningsbidrag → BIDRAGSBERÄKNING → Villkorskontroll → Varningar. Alla formler uppdaterade med nya cellreferenser. Villkorskontroll verifierad – formler refererar korrekt efter flytt.</t>
  </si>
  <si>
    <t>Bidragsberäkning ligger nu sist bland beräkningssektionerna (rad 35-42), efter alla inmatningssektioner. Alla värden och formler verifierade korrekta.</t>
  </si>
  <si>
    <t>Lås alla fält som inte ska vara inmatningsbara</t>
  </si>
  <si>
    <t>Låste hela arket och låste upp 24 inmatningsceller. Aktiverade bladskydd.</t>
  </si>
  <si>
    <t>Olåsta celler: Grunduppgifter (B5:B7, E5:E6), Medlemsorg (B8), Ingångsvärden (B12, C12), SCB-rapportering (B16, C16, D16, E16, G16), Lärartjänster (B25:B27), Förstärkningsbidrag (B32:B33, C32:C33), Bokföringsunderlag (C37:C40). Alla formel-, rubrik- och layoutceller är låsta.</t>
  </si>
  <si>
    <t>Bladet är nu skyddat. Användaren kan bara redigera de 24 inmatningscellerna (gula, grå och ljusgula fält). Formler, rubriker och beräkningar är låsta.</t>
  </si>
  <si>
    <t>SIMULERING-Enskild skola 2027-2029</t>
  </si>
  <si>
    <t>Indata för skolan- ändra här</t>
  </si>
  <si>
    <t>Prognos värde/årsplats</t>
  </si>
  <si>
    <t>kr</t>
  </si>
  <si>
    <t>Organisationsbidrag</t>
  </si>
  <si>
    <t>Verksamhetsbidrag (bas)</t>
  </si>
  <si>
    <t>Utfall försärkningsbidrag 2025</t>
  </si>
  <si>
    <t>Allmänt förstärkningsbidrag</t>
  </si>
  <si>
    <t>Utfall språkligt stöd 2025</t>
  </si>
  <si>
    <t>Utfall särskilt förstärkningsbidrag 2025</t>
  </si>
  <si>
    <t>Kostnadstak lärare 2027</t>
  </si>
  <si>
    <t>Deltagarveckor (ingångsvärde 2026)</t>
  </si>
  <si>
    <t>Kostnadstak lärare 2028</t>
  </si>
  <si>
    <t>Rapporterade dv allmän kurs 2024</t>
  </si>
  <si>
    <t>Kostnadstak lärare 2029</t>
  </si>
  <si>
    <t>Rapporterade dv allmän kurs 2025</t>
  </si>
  <si>
    <t>År 1</t>
  </si>
  <si>
    <t>År 2</t>
  </si>
  <si>
    <t>År 3</t>
  </si>
  <si>
    <t>Ingångsvärden 2027-2029</t>
  </si>
  <si>
    <t>Årsplatser</t>
  </si>
  <si>
    <t>Procent allmän kurs</t>
  </si>
  <si>
    <t>Årsplats allmänt förstärkningsbidrag</t>
  </si>
  <si>
    <t>Beräknade bidrag</t>
  </si>
  <si>
    <t>Särskilt förstärkningsbidrag</t>
  </si>
  <si>
    <t>Infasning nytt försärkningsbidrag</t>
  </si>
  <si>
    <t>Utvecklingsbidrag</t>
  </si>
  <si>
    <t>Anpassa färgkodningen i Simulering 2027 till Avstämning 2026</t>
  </si>
  <si>
    <t>Ändrade färgschema i hela simuleringsbladet för konsistens med avstämningsfliken</t>
  </si>
  <si>
    <t>Ändringar: (1) Gul (#FFFF00) inmatning → orange (#FFC000) + blå text (#0000FF), (2) Ljusblå (#00B0F0) sektionsrubriker → mörkblå (#2F5496) + vit text, (3) Röd prognostext → blå text på orange bakgrund, (4) Etiketter → grå bakgrund (#F2F2F2) + fetstil, (5) Totalrad → grön (#E2EFDA) med dubbel kantlinje, (6) Beräknade ingångsvärden → grön bakgrund.</t>
  </si>
  <si>
    <t>Simulering 2027 har nu samma färgkodning som Avstämning 2026: orange=inmatning, mörkblå=sektionsrubriker, grönt=beräknat, grå=etiketter.</t>
  </si>
  <si>
    <t>Prognosvärden (F4:F10) ska inte se ut som inmatningsceller, utan som beräknade värden</t>
  </si>
  <si>
    <t>Ändrade F4:F10 från orange (#FFC000) + blå text till grön (#E2EFDA) + svart text</t>
  </si>
  <si>
    <t>Cellerna F4:F10 (Organisationsbidrag, Verksamhetsbidrag, Allmänt förstärkningsbidrag, Momskompensation, Kostnadstak lärare 2027-2029) markeras nu som beräknade/fasta värden istället för inmatningsfält.</t>
  </si>
  <si>
    <t>Prognosboxen visar nu gröna bakgrundsfärger konsistent med övriga beräknade värden i arbetsboken.</t>
  </si>
  <si>
    <t>Ta bort skiljelinjer H-L och gör kolumnerna smalare så verktyget ryms bättre på skärmen</t>
  </si>
  <si>
    <t>Rensade all formatering från H:L (bakgrundsfärger från sektionsrubriker), krympte H-L till 8pt, justerade A-G</t>
  </si>
  <si>
    <t>Kolumnbredder ändrade: A 270→240, B 150→120, C 160→120, D 160→130, E 130→110, F 110→95, G 110→95. H-L krympta till 8pt. Total bredd minskad från ~1090 till ~910pt (~17% smalare). Bladskydd återaktiverat.</t>
  </si>
  <si>
    <t>Verktyget tar nu mindre horisontellt utrymme. Inga synliga färglinjer i H-L längre.</t>
  </si>
  <si>
    <t>Ta bort färg H-L i rad 1 (merged cell) samt ta bort rad 21 (Differens)</t>
  </si>
  <si>
    <t>Unmerged A1:L1 → re-merged A1:G1, rensade H1:L1. Samma för rad 2. Tog bort rad 21.</t>
  </si>
  <si>
    <t>Rad 1 och 2 var mergade A1:L1/A2:L2 vilket drog med sig blå bakgrund till H-L. Ändrade merge till A1:G1/A2:G2. Rad 21 (Differens rapp.-ingångsv.) borttagen – upparbetad verksamhet (rad 19) och verksamhet utöver ingångsvärde (rad 20) finns kvar.</t>
  </si>
  <si>
    <t>H-L rad 1-2 är nu helt rena. Rad 21 borttagen, alla formler nedan har skiftats upp.</t>
  </si>
  <si>
    <t>Gör det synligt att B4 i Simulering 2027 är en dropplista</t>
  </si>
  <si>
    <t>Lade till data validation med dropdown (RIO/SKL) + inputprompt som visar hjälptext vid klick</t>
  </si>
  <si>
    <t>B4: Data validation med inCellDropDown=true, source='RIO,SKL'. Prompt: 'Välj RIO eller SKL i listan' visas när cellen markeras. Felmeddelande vid ogiltigt värde. Standardvärde satt till SKL (befintligt värde).</t>
  </si>
  <si>
    <t>B4 visar nu en dropdown-pil vid klick samt en hjälpbubbla som förklarar att man ska välja RIO eller SKL.</t>
  </si>
  <si>
    <t>Antal lärare för särskild förstärkning(ansökan)</t>
  </si>
  <si>
    <t>Antal lärare allmän kurs</t>
  </si>
  <si>
    <t>Antal lärare särskild kurs</t>
  </si>
  <si>
    <t>Lägg till inmatning av lärare i allmän kurs och särskild kurs i Simulering 2027-2029</t>
  </si>
  <si>
    <t>Infogade 2 nya rader (12-13) med inmatningsfält för antal lärare allmän resp. särskild kurs</t>
  </si>
  <si>
    <t>Rad 12: 'Antal lärare allmän kurs' (B12, orange, 0.0-format). Rad 13: 'Antal lärare särskild kurs' (B13, orange, 0.0-format). Placerade i indatasektionen efter rad 11 (Antal lärare för särskild förstärkning). Kantlinjer justerade för att matcha befintlig box.</t>
  </si>
  <si>
    <t>Två nya inmatningsfält tillagda i Simulering 2027-2029. Användaren kan nu ange antal lärare för allmän och särskild kurs separat.</t>
  </si>
  <si>
    <t>Visa en decimal för antal lärare särskild förstärkning (B11)</t>
  </si>
  <si>
    <t>Ändrade numberFormat på B11 till 0.0</t>
  </si>
  <si>
    <t>B11 hade heltalformat. Ändrat till 0.0 för att matcha B12:B13 (allmän/särskild kurs).</t>
  </si>
  <si>
    <t>Alla tre lärartjänst-fält (B11:B13) visar nu konsekvent en decimal.</t>
  </si>
  <si>
    <t>Lärartäthet allmän kurs (per 1000 dv)</t>
  </si>
  <si>
    <t>≥ 2,0</t>
  </si>
  <si>
    <t>Lägg in kontroll på lärartäthet för allmän kurs ≥ 2,0 per 1000 dv, baserat på ingångsvärde 2026 och procent allmän kurs</t>
  </si>
  <si>
    <t>Skapade VILLKORSKONTROLL-sektion (rad 32-34) med lärartäthetsberäkning</t>
  </si>
  <si>
    <t>Formel C34: =IF(B8*B19=0,"",ROUND(B12/(B8*B19)*1000,2)). Logik: dv allmän kurs = ingångsvärde 2026 (B8) × procent allmän kurs (B19), lärartäthet = antal lärare allmän kurs (B12) / dv allmän kurs × 1000. Status D34: ✅ OK om ≥2,0, ❌ annars. Nuvarande utfall: 4,08 (8 lärare / 1 961 dv × 1000).</t>
  </si>
  <si>
    <t>Villkorskontroll tillagd i Simulering 2027-2029. Lärartäthet allmän kurs: 4,08 per 1000 dv – uppfyller kravet ≥ 2,0.</t>
  </si>
  <si>
    <t>Utvecklingsbidrag (ansökan)</t>
  </si>
  <si>
    <t>Indata särskilda beslut- ändra här</t>
  </si>
  <si>
    <t>Särskilt förstärkningsbidrag beräknat på ansökan</t>
  </si>
  <si>
    <t>Lägg till kontroll att andel särskild kurs ≥ 15%, baserat på ingångsvärde minus beräknat antal dv allmän kurs</t>
  </si>
  <si>
    <t>Lade till rad 35 i villkorskontroll: Andel särskild kurs med formel =IF(B8=0,"",(B8-B8*B19)/B8)</t>
  </si>
  <si>
    <t>Formel C35: (ingångsvärde − dv allmän kurs) / ingångsvärde = (B8 − B8×B19) / B8. Dv allmän kurs = ingångsvärde (B8) × procent allmän kurs (B19). Status D35: ✅ om ≥15%, ❌ annars. Nuvarande utfall: 79,8% (1−20,2%) – uppfyllt.</t>
  </si>
  <si>
    <t>Villkorskontroll har nu två kontroller: Lärartäthet allmän kurs (4,08 ✅) och Andel särskild kurs (79,8% ✅).</t>
  </si>
  <si>
    <t>Lägg till kontroll andel allmän kurs ≥ 15%</t>
  </si>
  <si>
    <t>Lade till rad 36: Andel allmän kurs, formel =IF(B8=0,"",B19)</t>
  </si>
  <si>
    <t>C36 refererar direkt till procent allmän kurs (B19) som redan beräknas från rapporterade dv. Nuvarande utfall: 20,2% – uppfyllt.</t>
  </si>
  <si>
    <t>Villkorskontroll har nu 3 kontroller: Lärartäthet allmän kurs (2,04 ✅), Andel särskild kurs (79,8% ✅), Andel allmän kurs (20,2% ✅).</t>
  </si>
  <si>
    <t xml:space="preserve">Andel särskild kurs </t>
  </si>
  <si>
    <t>Lägg till kontroll totalt antal lärare (inget kravvärde, bara utfall)</t>
  </si>
  <si>
    <t>Lade till rad 37: Totalt antal lärare, formel =B12+B13+B11</t>
  </si>
  <si>
    <t>C37 summerar lärare allmän kurs (B12) + särskild kurs (B13) + särskild förstärkning (B11). Inget krav eller status – enbart informativt. Utfall: 13,0.</t>
  </si>
  <si>
    <t>Villkorskontroll har nu 4 rader. Totalt antal lärare visas som 13,0 (4+5+4).</t>
  </si>
  <si>
    <t>Ändra 'Totalt antal lärare' till 'Lärartäthet totalt' per 1000 dv</t>
  </si>
  <si>
    <t>Ändrade A37 och C37: =IF(B8=0,"",ROUND((B12+B13+B11)/B8*1000,2))</t>
  </si>
  <si>
    <t>Formel: (lärare allmän + särskild + särskild förstärkning) / ingångsvärde × 1000 = (4+5+4)/9708×1000 = 1,34. Inget kravvärde, enbart informativt.</t>
  </si>
  <si>
    <t>Lärartäthet totalt: 1,34 per 1000 dv.</t>
  </si>
  <si>
    <t>Lärartäthet särskild kurs (per 1000 dv)</t>
  </si>
  <si>
    <t>Lägg till lärartäthet för särskild kurs</t>
  </si>
  <si>
    <t>Infogade rad 36: Lärartäthet särskild kurs, formel =ROUND(B13/(B8*(1-B19))*1000,2)</t>
  </si>
  <si>
    <t>Dv särskild kurs = ingångsvärde (B8) × (1 − procent allmän kurs (B19)) = 9708 × 79,8% = 7747. Lärartäthet = lärare särskild kurs (B13) / 7747 × 1000 = 5/7747×1000 = 0,65. Inget kravvärde, enbart informativt.</t>
  </si>
  <si>
    <t>Villkorskontroll har nu 5 rader. Lärartäthet särskild kurs: 0,65 per 1000 dv.</t>
  </si>
  <si>
    <t>🟢 Ljust grått fält = Prognos värde</t>
  </si>
  <si>
    <t>Lås alla fält utom de orange inmatningscellerna i Simulering 2027-2029</t>
  </si>
  <si>
    <t>Låste hela arket, låste upp 13 orange inmatningsceller, aktiverade bladskydd</t>
  </si>
  <si>
    <t>Olåsta celler: B4 (Medlemsorg), B5-B7 (Utfall 2025), B8-B10 (Deltagarveckor/rapporterade dv), B11-B13 (Antal lärare), B16/C16/D16 (Utvecklingsbidrag År 1-3). Alla formler, prognosvärden, beräknade fält och rubriker är låsta.</t>
  </si>
  <si>
    <t>Bladet är skyddat. Användaren kan bara redigera de 13 orange inmatningscellerna.</t>
  </si>
  <si>
    <t>Ta bort Skolnamn under grunduppgifter i Avstämning 2026</t>
  </si>
  <si>
    <t>Tog bort rad 5 (Skolnamn) från Avstämning 2026</t>
  </si>
  <si>
    <t>Avskyddade bladet, raderade rad 5, återskyddade. Alla rader nedan har skiftats upp ett steg.</t>
  </si>
  <si>
    <t>Grunduppgifter har nu: Verksamhetsår, Bidragsgrundande lön/tjänst, Medlemsorganisation.</t>
  </si>
  <si>
    <t>Fixa trasiga #REF!-formler efter borttagning av Skolnamn-raden</t>
  </si>
  <si>
    <t>Återställde Egeninsats-raden (D5:E5) som försvann, fixade E31 och E32 formler</t>
  </si>
  <si>
    <t>Borttagningen av rad 5 (Skolnamn) slog ut 'Egeninsats FB (kr/år)' som också låg på rad 5 i D-E-kolumnerna. Infogade ny rad 5 och återställde D5='Egeninsats FB (kr/år)', E5=300000. Fixade E31: =IF((D31-E5)&gt;0,(D31-E5)*E6,0) och E32 med samma mönster. B39 (=ROUND(MIN(E31,E32),-2)) och B41 (totalt) fungerar nu. 0 #REF!-fel kvar.</t>
  </si>
  <si>
    <t>Alla formler fungerar igen. Egeninsats återställd. Bladskydd återaktiverat.</t>
  </si>
  <si>
    <t>Text i D5 syns inte</t>
  </si>
  <si>
    <t>Ändrade fontfärg D5 från vit (#FFFFFF) till svart (#000000)</t>
  </si>
  <si>
    <t>D5 hade vit text på ljusgrå bakgrund (#F2F2F2) – osynligt. Orsakades av att raden ärvde formatering vid infogning.</t>
  </si>
  <si>
    <t>Texten 'Egeninsats FB (kr/år)' syns nu korrekt i D5.</t>
  </si>
  <si>
    <t>Ändra '(antal)' till '(dv)' i cell C11 på Avstämning 2026</t>
  </si>
  <si>
    <t>Ändrade celltext från 'Språkligt stöd (antal)' till 'Språkligt stöd (dv)'</t>
  </si>
  <si>
    <t>Bladet var skyddat – tog tillfälligt bort skyddet, ändrade värdet, och skyddade bladet igen.</t>
  </si>
  <si>
    <t>C11 uppdaterad. Bladskydd återställt.</t>
  </si>
  <si>
    <t>1. SYFTE</t>
  </si>
  <si>
    <t>Vad verktyget gör:</t>
  </si>
  <si>
    <t>När det används:</t>
  </si>
  <si>
    <t>2. FÄRGKODNING</t>
  </si>
  <si>
    <t>🟡 Orange fält (blå text)</t>
  </si>
  <si>
    <t>🟢 Grönt fält (svart text)</t>
  </si>
  <si>
    <t>3. STEG-FÖR-STEG</t>
  </si>
  <si>
    <t>Välj RIO eller SKL i dropplistan. Styr om momskompensation beräknas (enbart RIO).</t>
  </si>
  <si>
    <t>Fält</t>
  </si>
  <si>
    <t>Beskrivning</t>
  </si>
  <si>
    <t>Dropdown: RIO eller SKL</t>
  </si>
  <si>
    <t>7. TIPS</t>
  </si>
  <si>
    <t>Bladet är skyddat</t>
  </si>
  <si>
    <t>Skriv en instruktion för avstämning 2026</t>
  </si>
  <si>
    <t>Skapade ny flik 'Instruktion' med utförlig guide för avstämningsverktyget</t>
  </si>
  <si>
    <t>7 sektioner: (1) Syfte, (2) Färgkodning, (3) Steg-för-steg genom alla 7 avsnitt i verktyget, (4) Varningar, (5) Sammanfattning av alla inmatningsfält, (6) Begränsningsregler (tak för bidrag), (7) Tips. Två-kolumnslayout med detaljer till vänster och översikt/regler till höger. Samma färgschema som avstämningsverktyget.</t>
  </si>
  <si>
    <t>Ny flik 'Instruktion' skapad som position 2 (efter Claude Log). Innehåller komplett användarhandledning med cellreferenser, beräkningslogik och regler för alla bidragstyper.</t>
  </si>
  <si>
    <t>INSTRUKTION – SIMULERING 2027–2029</t>
  </si>
  <si>
    <t>Prognosverktyg för statsbidrag – Enskild folkhögskola</t>
  </si>
  <si>
    <t>Simulerar det totala statsbidraget för en enskild folkhögskola över tre år (2027–2029) baserat på aktuella ingångsvärden, lärartjänster och prognosvärden per årsplats. Ger en uppfattning om förväntad bidragsnivå inklusive infasning av det nya förstärkningsbidraget.</t>
  </si>
  <si>
    <t>För budgetplanering och scenarioanalys inför kommande verksamhetsår. Används före eller parallellt med avstämningen för att utforska hur ändringar i lärartjänster, kursfördelning eller bidragsnivåer påverkar totalbidraget.</t>
  </si>
  <si>
    <t>Skillnad mot Avstämning 2026:</t>
  </si>
  <si>
    <t>Avstämningen beräknar upparbetat bidrag utifrån faktisk redovisad verksamhet. Simuleringen beräknar prognosticerat bidrag utifrån ingångsvärden och antaganden – utan krav på SCB-rapportering.</t>
  </si>
  <si>
    <t>Manuell inmatning – här skriver du in värden. Enda redigerbara cellerna.</t>
  </si>
  <si>
    <t>Beräknat värde – formler som uppdateras automatiskt. Kan inte redigeras.</t>
  </si>
  <si>
    <t>⚪ Ljust grått fält</t>
  </si>
  <si>
    <t>Prognosvärde – FBR:s fastställda belopp per årsplats och kostnadstak för lärare.</t>
  </si>
  <si>
    <t>Steg 1 – Indata för skolan (rad 3–13)</t>
  </si>
  <si>
    <t>Medlemsorganisation (B4)</t>
  </si>
  <si>
    <t>Utfall försärkningsbidrag 2025 (B5)</t>
  </si>
  <si>
    <t>Faktiskt utbetalat förstärkningsbidrag 2025 (kr). Används för att beräkna infasningsbeloppet.</t>
  </si>
  <si>
    <t>Utfall språkligt stöd 2025 (B6)</t>
  </si>
  <si>
    <t>Faktiskt utbetalat språkligt stöd 2025 (kr). Används i infasningsberäkningen.</t>
  </si>
  <si>
    <t>Utfall särskilt först. 2025 (B7)</t>
  </si>
  <si>
    <t>Faktiskt utbetalat särskilt förstärkningsbidrag 2025 (kr). Används i infasningsberäkningen.</t>
  </si>
  <si>
    <t>Deltagarveckor ingångsvärde 2026 (B8)</t>
  </si>
  <si>
    <t>Folkhögskolans ingångsvärde i deltagarveckor, fastställt av FBR. Grund för alla bidragsberäkningar.</t>
  </si>
  <si>
    <t>Rapp. dv allmän kurs 2024–2025 (B9–B10)</t>
  </si>
  <si>
    <t>Rapporterade dv för allmän kurs de två senaste åren. Genomsnittet beräknar procent allmän kurs.</t>
  </si>
  <si>
    <t>Antal lärare särskild förstärkning (B11)</t>
  </si>
  <si>
    <t>Heltidstjänster ansökta för särskilt förstärkningsbidrag (SPSM).</t>
  </si>
  <si>
    <t>Antal lärare allmän/särskild kurs (B12–B13)</t>
  </si>
  <si>
    <t>Heltidstjänster per kurstyp. Används i villkorskontroll för lärartäthet.</t>
  </si>
  <si>
    <t>Steg 2 – Indata särskilda beslut (rad 14–16)</t>
  </si>
  <si>
    <t>Särskilt förstärkningsbidrag (B15–D15)</t>
  </si>
  <si>
    <t>Beräknas automatiskt: antal lärare (B11) × kostnadstak per år (F8–F10).</t>
  </si>
  <si>
    <t>Utvecklingsbidrag (B16–D16)</t>
  </si>
  <si>
    <t>Manuell inmatning per år (kr). Fyll i eventuellt ansökt utvecklingsbidrag.</t>
  </si>
  <si>
    <t>Steg 3 – Ingångsvärden 2027–2029 (rad 17–20)</t>
  </si>
  <si>
    <t>Årsplatser (B18)</t>
  </si>
  <si>
    <t>Beräknas: deltagarveckor (B8) / 35, avrundat. Omvandlar dv till årsplatser.</t>
  </si>
  <si>
    <t>Procent allmän kurs (B19)</t>
  </si>
  <si>
    <t>Beräknas: genomsnitt av rapporterade dv allmän kurs (B9+B10)/2 delat med ingångsvärde (B8).</t>
  </si>
  <si>
    <t>Årsplats allmänt förstärkningsbidrag (B20)</t>
  </si>
  <si>
    <t>Beräknas: årsplatser × procent allmän kurs, max 60%. Styr det allmänna förstärkningsbidraget.</t>
  </si>
  <si>
    <t>Steg 4 – Prognosvärden (E3–F10)</t>
  </si>
  <si>
    <t>Prognosboxen (höger sida)</t>
  </si>
  <si>
    <t>FBR:s fastställda belopp per årsplats samt kostnadstak för lärare. Sätts centralt och ska normalt inte ändras.</t>
  </si>
  <si>
    <t>Kostnadstak lärare (F8–F10)</t>
  </si>
  <si>
    <t>Max lönekostnad per heltidstjänst: 2027 (735 925), 2028 (756 531), 2029 (777 714 kr).</t>
  </si>
  <si>
    <t>Steg 5 – Beräknade bidrag (rad 22–30)</t>
  </si>
  <si>
    <t>Alla bidragsrader (B23–D29)</t>
  </si>
  <si>
    <t>Beräknas automatiskt per år. Sju bidragstyper: Organisationsbidrag, Verksamhetsbidrag, Momskompensation, Allmänt förstärkningsbidrag, Särskilt förstärkningsbidrag, Infasning och Utvecklingsbidrag.</t>
  </si>
  <si>
    <t>Infasning (B28–D28)</t>
  </si>
  <si>
    <t>Kompensation så att skolan inte förlorar mer än 1 Mkr (År 1), 2 Mkr (År 2) resp. 3 Mkr (År 3) jämfört med utfallen 2025.</t>
  </si>
  <si>
    <t>TOTALT (B30–D30)</t>
  </si>
  <si>
    <t>Summan av alla sju bidragstyper per år. Ger den totala bidragsprognosen.</t>
  </si>
  <si>
    <t>4. VILLKORSKONTROLL (rad 32–38)</t>
  </si>
  <si>
    <t>Krav: ≥ 2,0. Beräknas: antal lärare allmän kurs (B12) / (ingångsvärde × % allmän kurs) × 1000.</t>
  </si>
  <si>
    <t>Andel särskild kurs</t>
  </si>
  <si>
    <t>Krav: ≥ 15%. Beräknas: (ingångsvärde – dv allmän kurs) / ingångsvärde.</t>
  </si>
  <si>
    <t>Informativt (inget krav). Antal lärare särskild kurs / dv särskild kurs × 1000.</t>
  </si>
  <si>
    <t>Krav: ≥ 15%. Hämtas direkt från procent allmän kurs (B19).</t>
  </si>
  <si>
    <t>Informativt (inget krav). Alla lärare / ingångsvärde × 1000.</t>
  </si>
  <si>
    <t>✅ OK, ❌ För låg, eller – om data saknas. Rader utan krav saknar statuskolumn.</t>
  </si>
  <si>
    <t>5. INFASNINGSLOGIK</t>
  </si>
  <si>
    <t>Vad är infasning?</t>
  </si>
  <si>
    <t>När bidragssystemet ändras kan skolorna få en annan nivå än tidigare. Infasningen säkerställer att ingen skola förlorar för mycket för snabbt.</t>
  </si>
  <si>
    <t>Hur beräknas det?</t>
  </si>
  <si>
    <t>Allmänt + särskilt förstärkningsbidrag jämförs med utfallet 2025 (B5+B6+B7). Om förlusten överstiger gränsen ges kompensation.</t>
  </si>
  <si>
    <t>Trappsteg:</t>
  </si>
  <si>
    <t>År 1: max 1 Mkr förlust. År 2: max 2 Mkr. År 3: max 3 Mkr. Om förlusten understiger gränsen: 0 kr.</t>
  </si>
  <si>
    <t>6. SAMMANFATTNING – INMATNINGSFÄLT</t>
  </si>
  <si>
    <t>B4 – Medlemsorganisation</t>
  </si>
  <si>
    <t>B5–B7 – Utfall 2025</t>
  </si>
  <si>
    <t>Försärkningsbidrag, språkligt stöd, särskilt först.</t>
  </si>
  <si>
    <t>B8 – Deltagarveckor (ingångsvärde)</t>
  </si>
  <si>
    <t>Fastställt av FBR</t>
  </si>
  <si>
    <t>B9–B10 – Rapp. dv allmän kurs</t>
  </si>
  <si>
    <t>2024 resp. 2025</t>
  </si>
  <si>
    <t>B11–B13 – Antal lärare</t>
  </si>
  <si>
    <t>Särskild först., allmän kurs, särskild kurs</t>
  </si>
  <si>
    <t>B16–D16 – Utvecklingsbidrag</t>
  </si>
  <si>
    <t>Per år, kronor</t>
  </si>
  <si>
    <t>Scenarioanalys</t>
  </si>
  <si>
    <t>Ändra lärartjänster (B11–B13) eller dv allmän kurs (B9–B10) för att se hur totalbidraget påverkas.</t>
  </si>
  <si>
    <t>Enbart orange fält kan redigeras. Övriga celler är låsta.</t>
  </si>
  <si>
    <t>Prognosvärden</t>
  </si>
  <si>
    <t>F4–F10 sätts av FBR. Vid nya siffror behöver bladet låsas upp först.</t>
  </si>
  <si>
    <t>Treårsperspektiv</t>
  </si>
  <si>
    <t>Jämför År 1–3 för att se hur infasningen minskar över tid.</t>
  </si>
  <si>
    <t>Skriv instruktion för Simulering 2027-2029, lägg i egen flik 'Instruktion 2'</t>
  </si>
  <si>
    <t>Skapade ny flik 'Instruktion 2' med utförlig guide för simuleringsverktyget</t>
  </si>
  <si>
    <t>7 sektioner: (1) Syfte inkl. skillnad mot Avstämning, (2) Färgkodning (orange/grönt/grått), (3) Steg-för-steg genom 5 avsnitt (Indata skola, Särskilda beslut, Ingångsvärden, Prognosvärden, Beräknade bidrag), (4) Villkorskontroll med alla 5 kontroller, (5) Infasningslogik med trappsteg, (6) Sammanfattning inmatningsfält, (7) Tips. Samma färgschema som övriga flikar.</t>
  </si>
  <si>
    <t>Ny flik 'Instruktion 2' skapad som position 3. Komplett användarhandledning för simuleringsverktyget med cellreferenser, beräkningslogik och särskild sektion om infasningsmekanismen.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</si>
</sst>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6"/>
      <color rgb="FFFFFFFF"/>
      <name val="Calibri"/>
      <family val="2"/>
      <scheme val="minor"/>
    </font>
    <font>
      <b/>
      <sz val="11"/>
      <color rgb="FFFFFFFF"/>
      <name val="Calibri"/>
      <family val="2"/>
      <scheme val="minor"/>
    </font>
    <font>
      <sz val="11"/>
      <color rgb="FF0000FF"/>
      <name val="Calibri"/>
      <family val="2"/>
      <scheme val="minor"/>
    </font>
    <font>
      <i/>
      <sz val="9"/>
      <color rgb="FF595959"/>
      <name val="Calibri"/>
      <family val="2"/>
      <scheme val="minor"/>
    </font>
    <font>
      <sz val="11"/>
      <color rgb="FF000000"/>
      <name val="Aptos Narrow"/>
      <family val="2"/>
    </font>
    <font>
      <sz val="11"/>
      <color rgb="FF000000"/>
      <name val="Calibri"/>
      <family val="2"/>
      <scheme val="minor"/>
    </font>
    <font>
      <b/>
      <sz val="16"/>
      <color rgb="FFFFFFFF"/>
      <name val="Calibri"/>
      <scheme val="minor"/>
    </font>
    <font>
      <i/>
      <sz val="10"/>
      <color rgb="FF2F5496"/>
      <name val="Calibri"/>
      <scheme val="minor"/>
    </font>
    <font>
      <b/>
      <sz val="12"/>
      <color rgb="FFFFFFFF"/>
      <name val="Calibri"/>
      <family val="2"/>
      <scheme val="minor"/>
    </font>
    <font>
      <sz val="10"/>
      <color theme="1"/>
      <name val="Calibri"/>
      <family val="2"/>
      <scheme val="minor"/>
    </font>
    <font>
      <b/>
      <sz val="10"/>
      <color theme="1"/>
      <name val="Calibri"/>
      <family val="2"/>
      <scheme val="minor"/>
    </font>
    <font>
      <b/>
      <sz val="11"/>
      <color rgb="FF2F5496"/>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2F5496"/>
        <bgColor indexed="64"/>
      </patternFill>
    </fill>
    <fill>
      <patternFill patternType="solid">
        <fgColor rgb="FFF2F2F2"/>
        <bgColor indexed="64"/>
      </patternFill>
    </fill>
    <fill>
      <patternFill patternType="solid">
        <fgColor rgb="FFD6DCE4"/>
        <bgColor indexed="64"/>
      </patternFill>
    </fill>
    <fill>
      <patternFill patternType="solid">
        <fgColor rgb="FFE2EFDA"/>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auto="1"/>
      </right>
      <top/>
      <bottom/>
      <diagonal/>
    </border>
    <border>
      <left/>
      <right/>
      <top/>
      <bottom style="thin">
        <color rgb="FFD6DCE4"/>
      </bottom>
      <diagonal/>
    </border>
    <border>
      <left/>
      <right/>
      <top style="thin">
        <color rgb="FFD6DCE4"/>
      </top>
      <bottom style="thin">
        <color rgb="FFD6DCE4"/>
      </bottom>
      <diagonal/>
    </border>
    <border>
      <left/>
      <right/>
      <top style="thin">
        <color rgb="FFD6DCE4"/>
      </top>
      <bottom/>
      <diagonal/>
    </border>
  </borders>
  <cellStyleXfs count="1">
    <xf numFmtId="0" fontId="0" fillId="0" borderId="0"/>
  </cellStyleXfs>
  <cellXfs count="74">
    <xf numFmtId="0" fontId="0" fillId="0" borderId="0" xfId="0"/>
    <xf numFmtId="0" fontId="5" fillId="3" borderId="0" xfId="0" applyFont="1" applyFill="1"/>
    <xf numFmtId="14" fontId="0" fillId="0" borderId="0" xfId="0" applyNumberFormat="1"/>
    <xf numFmtId="0" fontId="4" fillId="3" borderId="0" xfId="0" applyFont="1" applyFill="1"/>
    <xf numFmtId="0" fontId="1" fillId="0" borderId="0" xfId="0" applyFont="1"/>
    <xf numFmtId="3" fontId="0" fillId="0" borderId="0" xfId="0" applyNumberFormat="1"/>
    <xf numFmtId="0" fontId="7" fillId="0" borderId="0" xfId="0" applyFont="1"/>
    <xf numFmtId="0" fontId="8" fillId="0" borderId="0" xfId="0" applyFont="1" applyAlignment="1">
      <alignment horizontal="right" vertical="center"/>
    </xf>
    <xf numFmtId="3" fontId="8" fillId="0" borderId="0" xfId="0" applyNumberFormat="1" applyFont="1" applyAlignment="1">
      <alignment horizontal="right" vertical="center"/>
    </xf>
    <xf numFmtId="0" fontId="9" fillId="0" borderId="0" xfId="0" applyFont="1"/>
    <xf numFmtId="0" fontId="0" fillId="3" borderId="0" xfId="0" applyFill="1"/>
    <xf numFmtId="0" fontId="5" fillId="3" borderId="0" xfId="0" applyFont="1" applyFill="1" applyAlignment="1">
      <alignment horizontal="center"/>
    </xf>
    <xf numFmtId="0" fontId="1" fillId="0" borderId="1" xfId="0" applyFont="1" applyBorder="1"/>
    <xf numFmtId="0" fontId="1" fillId="0" borderId="1" xfId="0" applyFont="1" applyBorder="1" applyAlignment="1">
      <alignment horizontal="left"/>
    </xf>
    <xf numFmtId="3" fontId="2" fillId="8" borderId="1" xfId="0" applyNumberFormat="1" applyFont="1" applyFill="1" applyBorder="1"/>
    <xf numFmtId="3" fontId="9" fillId="8" borderId="1" xfId="0" applyNumberFormat="1" applyFont="1" applyFill="1" applyBorder="1"/>
    <xf numFmtId="0" fontId="1" fillId="0" borderId="4" xfId="0" applyFont="1" applyBorder="1"/>
    <xf numFmtId="0" fontId="5" fillId="3" borderId="3" xfId="0" applyFont="1" applyFill="1" applyBorder="1"/>
    <xf numFmtId="0" fontId="0" fillId="7" borderId="0" xfId="0" applyFill="1" applyAlignment="1">
      <alignment horizontal="right"/>
    </xf>
    <xf numFmtId="3" fontId="6" fillId="9" borderId="1" xfId="0" applyNumberFormat="1" applyFont="1" applyFill="1" applyBorder="1" applyAlignment="1">
      <alignment horizontal="right"/>
    </xf>
    <xf numFmtId="3" fontId="6" fillId="9" borderId="1" xfId="0" applyNumberFormat="1" applyFont="1" applyFill="1" applyBorder="1"/>
    <xf numFmtId="0" fontId="0" fillId="6" borderId="1" xfId="0" applyFill="1" applyBorder="1" applyAlignment="1">
      <alignment horizontal="right"/>
    </xf>
    <xf numFmtId="10" fontId="0" fillId="6" borderId="1" xfId="0" applyNumberFormat="1" applyFill="1" applyBorder="1" applyAlignment="1">
      <alignment horizontal="right"/>
    </xf>
    <xf numFmtId="0" fontId="3" fillId="0" borderId="0" xfId="0" applyFont="1"/>
    <xf numFmtId="3" fontId="0" fillId="0" borderId="1" xfId="0" applyNumberFormat="1" applyBorder="1"/>
    <xf numFmtId="3" fontId="0" fillId="0" borderId="4" xfId="0" applyNumberFormat="1" applyBorder="1"/>
    <xf numFmtId="0" fontId="1" fillId="6" borderId="5" xfId="0" applyFont="1" applyFill="1" applyBorder="1"/>
    <xf numFmtId="3" fontId="1" fillId="6" borderId="5" xfId="0" applyNumberFormat="1" applyFont="1" applyFill="1" applyBorder="1"/>
    <xf numFmtId="0" fontId="1" fillId="5" borderId="2" xfId="0" applyFont="1" applyFill="1" applyBorder="1"/>
    <xf numFmtId="0" fontId="1" fillId="5" borderId="4" xfId="0" applyFont="1" applyFill="1" applyBorder="1"/>
    <xf numFmtId="0" fontId="1" fillId="0" borderId="3" xfId="0" applyFont="1" applyBorder="1"/>
    <xf numFmtId="0" fontId="0" fillId="0" borderId="3" xfId="0" applyBorder="1"/>
    <xf numFmtId="2" fontId="0" fillId="9" borderId="3" xfId="0" applyNumberFormat="1" applyFill="1" applyBorder="1"/>
    <xf numFmtId="0" fontId="0" fillId="0" borderId="8" xfId="0" applyBorder="1"/>
    <xf numFmtId="0" fontId="1" fillId="0" borderId="2" xfId="0" applyFont="1" applyBorder="1"/>
    <xf numFmtId="0" fontId="0" fillId="0" borderId="2" xfId="0" applyBorder="1"/>
    <xf numFmtId="164" fontId="0" fillId="9" borderId="2" xfId="0" applyNumberFormat="1" applyFill="1" applyBorder="1"/>
    <xf numFmtId="0" fontId="0" fillId="0" borderId="4" xfId="0" applyBorder="1"/>
    <xf numFmtId="0" fontId="1" fillId="0" borderId="6" xfId="0" applyFont="1" applyBorder="1"/>
    <xf numFmtId="0" fontId="0" fillId="0" borderId="6" xfId="0" applyBorder="1"/>
    <xf numFmtId="2" fontId="0" fillId="9" borderId="6" xfId="0" applyNumberFormat="1" applyFill="1" applyBorder="1"/>
    <xf numFmtId="0" fontId="0" fillId="0" borderId="1" xfId="0" applyBorder="1"/>
    <xf numFmtId="164" fontId="0" fillId="9" borderId="3" xfId="0" applyNumberFormat="1" applyFill="1" applyBorder="1"/>
    <xf numFmtId="0" fontId="0" fillId="0" borderId="0" xfId="0" applyAlignment="1">
      <alignment horizontal="right"/>
    </xf>
    <xf numFmtId="0" fontId="6" fillId="2" borderId="1" xfId="0" applyFont="1" applyFill="1" applyBorder="1" applyAlignment="1" applyProtection="1">
      <alignment horizontal="center"/>
      <protection locked="0"/>
    </xf>
    <xf numFmtId="3" fontId="6" fillId="2" borderId="1" xfId="0" applyNumberFormat="1" applyFont="1" applyFill="1" applyBorder="1" applyProtection="1">
      <protection locked="0"/>
    </xf>
    <xf numFmtId="0" fontId="6" fillId="2" borderId="1" xfId="0" applyFont="1" applyFill="1" applyBorder="1" applyAlignment="1" applyProtection="1">
      <alignment horizontal="right"/>
      <protection locked="0"/>
    </xf>
    <xf numFmtId="0" fontId="6" fillId="2" borderId="4" xfId="0" applyFont="1" applyFill="1" applyBorder="1" applyAlignment="1" applyProtection="1">
      <alignment horizontal="right"/>
      <protection locked="0"/>
    </xf>
    <xf numFmtId="165" fontId="6" fillId="2" borderId="1" xfId="0" applyNumberFormat="1" applyFont="1" applyFill="1" applyBorder="1" applyAlignment="1" applyProtection="1">
      <alignment horizontal="right"/>
      <protection locked="0"/>
    </xf>
    <xf numFmtId="3" fontId="6" fillId="2" borderId="1" xfId="0" applyNumberFormat="1" applyFont="1" applyFill="1" applyBorder="1" applyAlignment="1" applyProtection="1">
      <alignment horizontal="right"/>
      <protection locked="0"/>
    </xf>
    <xf numFmtId="0" fontId="11" fillId="0" borderId="0" xfId="0" applyFont="1"/>
    <xf numFmtId="0" fontId="12" fillId="3" borderId="0" xfId="0" applyFont="1" applyFill="1" applyAlignment="1">
      <alignment vertical="top"/>
    </xf>
    <xf numFmtId="0" fontId="0" fillId="3" borderId="0" xfId="0" applyFill="1" applyAlignment="1">
      <alignment vertical="top"/>
    </xf>
    <xf numFmtId="0" fontId="0" fillId="0" borderId="0" xfId="0" applyAlignment="1">
      <alignment vertical="top"/>
    </xf>
    <xf numFmtId="0" fontId="14" fillId="0" borderId="0" xfId="0" applyFont="1" applyAlignment="1">
      <alignment vertical="top"/>
    </xf>
    <xf numFmtId="0" fontId="13" fillId="0" borderId="0" xfId="0" applyFont="1" applyAlignment="1">
      <alignment vertical="top" wrapText="1"/>
    </xf>
    <xf numFmtId="0" fontId="13" fillId="0" borderId="10" xfId="0" applyFont="1" applyBorder="1" applyAlignment="1">
      <alignment vertical="top"/>
    </xf>
    <xf numFmtId="0" fontId="13" fillId="0" borderId="10" xfId="0" applyFont="1" applyBorder="1" applyAlignment="1">
      <alignment vertical="top" wrapText="1"/>
    </xf>
    <xf numFmtId="0" fontId="0" fillId="0" borderId="0" xfId="0" applyAlignment="1">
      <alignment vertical="top" wrapText="1"/>
    </xf>
    <xf numFmtId="0" fontId="0" fillId="3" borderId="0" xfId="0" applyFill="1" applyAlignment="1">
      <alignment vertical="top" wrapText="1"/>
    </xf>
    <xf numFmtId="0" fontId="14" fillId="2" borderId="0" xfId="0" applyFont="1" applyFill="1" applyAlignment="1">
      <alignment vertical="top"/>
    </xf>
    <xf numFmtId="0" fontId="14" fillId="6" borderId="0" xfId="0" applyFont="1" applyFill="1" applyAlignment="1">
      <alignment vertical="top"/>
    </xf>
    <xf numFmtId="0" fontId="15" fillId="0" borderId="0" xfId="0" applyFont="1" applyAlignment="1">
      <alignment vertical="top"/>
    </xf>
    <xf numFmtId="0" fontId="14" fillId="4" borderId="0" xfId="0" applyFont="1" applyFill="1" applyAlignment="1">
      <alignment vertical="top"/>
    </xf>
    <xf numFmtId="0" fontId="14" fillId="5" borderId="0" xfId="0" applyFont="1" applyFill="1" applyAlignment="1">
      <alignment vertical="top"/>
    </xf>
    <xf numFmtId="0" fontId="14" fillId="5" borderId="0" xfId="0" applyFont="1" applyFill="1" applyAlignment="1">
      <alignment vertical="top" wrapText="1"/>
    </xf>
    <xf numFmtId="0" fontId="13" fillId="0" borderId="9" xfId="0" applyFont="1" applyBorder="1" applyAlignment="1">
      <alignment vertical="top"/>
    </xf>
    <xf numFmtId="0" fontId="13" fillId="0" borderId="9" xfId="0" applyFont="1" applyBorder="1" applyAlignment="1">
      <alignment vertical="top" wrapText="1"/>
    </xf>
    <xf numFmtId="0" fontId="0" fillId="0" borderId="11" xfId="0" applyBorder="1" applyAlignment="1">
      <alignment vertical="top"/>
    </xf>
    <xf numFmtId="0" fontId="0" fillId="0" borderId="11" xfId="0" applyBorder="1" applyAlignment="1">
      <alignment vertical="top" wrapText="1"/>
    </xf>
    <xf numFmtId="0" fontId="10" fillId="3" borderId="0" xfId="0" applyFont="1" applyFill="1"/>
    <xf numFmtId="3" fontId="8" fillId="0" borderId="0" xfId="0" applyNumberFormat="1" applyFont="1" applyAlignment="1">
      <alignment horizontal="right" vertical="center"/>
    </xf>
    <xf numFmtId="0" fontId="5" fillId="3" borderId="6" xfId="0" applyFont="1" applyFill="1" applyBorder="1"/>
    <xf numFmtId="0" fontId="0" fillId="0" borderId="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82EE434-B342-46D1-8037-8591C0668DFC}">
  <we:reference id="29673e3c-d826-4f00-92ee-162334a52b1a" version="1.0.0.8" store="EXCatalog" storeType="EXCatalog"/>
  <we:alternateReferences>
    <we:reference id="WA200009404" version="1.0.0.8" store="sv-SE" storeType="OMEX"/>
  </we:alternateReferences>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3656-FD75-4EAC-B2CE-ABC79CFE4C24}">
  <dimension ref="A1:F30"/>
  <sheetViews>
    <sheetView workbookViewId="0"/>
  </sheetViews>
  <sheetFormatPr defaultRowHeight="14.5" x14ac:dyDescent="0.35"/>
  <cols>
    <col min="1" max="1" width="9.08984375" customWidth="1"/>
    <col min="2" max="2" width="15.453125" customWidth="1"/>
    <col min="3" max="3" width="45.453125" customWidth="1"/>
    <col min="4" max="4" width="36.36328125" customWidth="1"/>
    <col min="5" max="5" width="63.6328125" customWidth="1"/>
    <col min="6" max="6" width="45.453125" customWidth="1"/>
  </cols>
  <sheetData>
    <row r="1" spans="1:6" x14ac:dyDescent="0.35">
      <c r="A1" s="1" t="s">
        <v>13</v>
      </c>
      <c r="B1" s="1" t="s">
        <v>14</v>
      </c>
      <c r="C1" s="1" t="s">
        <v>15</v>
      </c>
      <c r="D1" s="1" t="s">
        <v>16</v>
      </c>
      <c r="E1" s="1" t="s">
        <v>17</v>
      </c>
      <c r="F1" s="1" t="s">
        <v>18</v>
      </c>
    </row>
    <row r="2" spans="1:6" x14ac:dyDescent="0.35">
      <c r="A2">
        <v>1</v>
      </c>
      <c r="B2" s="2">
        <v>46097</v>
      </c>
      <c r="C2" t="s">
        <v>19</v>
      </c>
      <c r="D2" t="s">
        <v>20</v>
      </c>
      <c r="E2" t="s">
        <v>21</v>
      </c>
      <c r="F2" t="s">
        <v>22</v>
      </c>
    </row>
    <row r="3" spans="1:6" x14ac:dyDescent="0.35">
      <c r="A3">
        <v>2</v>
      </c>
      <c r="B3" s="2">
        <v>46097</v>
      </c>
      <c r="C3" t="s">
        <v>24</v>
      </c>
      <c r="D3" t="s">
        <v>25</v>
      </c>
      <c r="E3" t="s">
        <v>26</v>
      </c>
      <c r="F3" t="s">
        <v>27</v>
      </c>
    </row>
    <row r="4" spans="1:6" x14ac:dyDescent="0.35">
      <c r="A4">
        <v>3</v>
      </c>
      <c r="B4" s="2">
        <v>46097</v>
      </c>
      <c r="C4" t="s">
        <v>28</v>
      </c>
      <c r="D4" t="s">
        <v>29</v>
      </c>
      <c r="E4" t="s">
        <v>30</v>
      </c>
      <c r="F4" t="s">
        <v>31</v>
      </c>
    </row>
    <row r="5" spans="1:6" x14ac:dyDescent="0.35">
      <c r="A5">
        <v>4</v>
      </c>
      <c r="B5" s="2">
        <v>46097</v>
      </c>
      <c r="C5" t="s">
        <v>32</v>
      </c>
      <c r="D5" t="s">
        <v>33</v>
      </c>
      <c r="E5" t="s">
        <v>34</v>
      </c>
      <c r="F5" t="s">
        <v>35</v>
      </c>
    </row>
    <row r="6" spans="1:6" x14ac:dyDescent="0.35">
      <c r="A6">
        <v>5</v>
      </c>
      <c r="B6" s="2">
        <v>46097</v>
      </c>
      <c r="C6" t="s">
        <v>36</v>
      </c>
      <c r="D6" t="s">
        <v>37</v>
      </c>
      <c r="E6" t="s">
        <v>38</v>
      </c>
      <c r="F6" t="s">
        <v>39</v>
      </c>
    </row>
    <row r="7" spans="1:6" x14ac:dyDescent="0.35">
      <c r="A7">
        <v>6</v>
      </c>
      <c r="B7" s="2">
        <v>46097</v>
      </c>
      <c r="C7" t="s">
        <v>40</v>
      </c>
      <c r="D7" t="s">
        <v>41</v>
      </c>
      <c r="E7" t="s">
        <v>42</v>
      </c>
      <c r="F7" t="s">
        <v>43</v>
      </c>
    </row>
    <row r="8" spans="1:6" x14ac:dyDescent="0.35">
      <c r="A8">
        <v>7</v>
      </c>
      <c r="B8" s="2">
        <v>46097</v>
      </c>
      <c r="C8" t="s">
        <v>44</v>
      </c>
      <c r="D8" t="s">
        <v>45</v>
      </c>
      <c r="E8" t="s">
        <v>46</v>
      </c>
      <c r="F8" t="s">
        <v>47</v>
      </c>
    </row>
    <row r="9" spans="1:6" x14ac:dyDescent="0.35">
      <c r="A9">
        <v>8</v>
      </c>
      <c r="B9" s="2">
        <v>46097</v>
      </c>
      <c r="C9" t="s">
        <v>48</v>
      </c>
      <c r="D9" t="s">
        <v>49</v>
      </c>
      <c r="E9" t="s">
        <v>50</v>
      </c>
      <c r="F9" t="s">
        <v>51</v>
      </c>
    </row>
    <row r="10" spans="1:6" x14ac:dyDescent="0.35">
      <c r="A10">
        <v>9</v>
      </c>
      <c r="B10" s="2">
        <v>46097</v>
      </c>
      <c r="C10" t="s">
        <v>52</v>
      </c>
      <c r="D10" t="s">
        <v>53</v>
      </c>
      <c r="E10" t="s">
        <v>54</v>
      </c>
      <c r="F10" t="s">
        <v>55</v>
      </c>
    </row>
    <row r="11" spans="1:6" x14ac:dyDescent="0.35">
      <c r="A11">
        <v>10</v>
      </c>
      <c r="B11" s="2">
        <v>46097</v>
      </c>
      <c r="C11" t="s">
        <v>83</v>
      </c>
      <c r="D11" t="s">
        <v>84</v>
      </c>
      <c r="E11" t="s">
        <v>85</v>
      </c>
      <c r="F11" t="s">
        <v>86</v>
      </c>
    </row>
    <row r="12" spans="1:6" x14ac:dyDescent="0.35">
      <c r="A12">
        <v>11</v>
      </c>
      <c r="B12" s="2">
        <v>46097</v>
      </c>
      <c r="C12" t="s">
        <v>87</v>
      </c>
      <c r="D12" t="s">
        <v>88</v>
      </c>
      <c r="E12" t="s">
        <v>89</v>
      </c>
      <c r="F12" t="s">
        <v>90</v>
      </c>
    </row>
    <row r="13" spans="1:6" x14ac:dyDescent="0.35">
      <c r="A13">
        <v>12</v>
      </c>
      <c r="B13" s="2">
        <v>46097</v>
      </c>
      <c r="C13" t="s">
        <v>91</v>
      </c>
      <c r="D13" t="s">
        <v>92</v>
      </c>
      <c r="E13" t="s">
        <v>93</v>
      </c>
      <c r="F13" t="s">
        <v>94</v>
      </c>
    </row>
    <row r="14" spans="1:6" x14ac:dyDescent="0.35">
      <c r="A14">
        <v>13</v>
      </c>
      <c r="B14" s="2">
        <v>46097</v>
      </c>
      <c r="C14" t="s">
        <v>95</v>
      </c>
      <c r="D14" t="s">
        <v>96</v>
      </c>
      <c r="E14" t="s">
        <v>97</v>
      </c>
      <c r="F14" t="s">
        <v>98</v>
      </c>
    </row>
    <row r="15" spans="1:6" x14ac:dyDescent="0.35">
      <c r="A15">
        <v>14</v>
      </c>
      <c r="B15" s="2">
        <v>46097</v>
      </c>
      <c r="C15" t="s">
        <v>99</v>
      </c>
      <c r="D15" t="s">
        <v>100</v>
      </c>
      <c r="E15" t="s">
        <v>101</v>
      </c>
      <c r="F15" t="s">
        <v>102</v>
      </c>
    </row>
    <row r="16" spans="1:6" x14ac:dyDescent="0.35">
      <c r="A16">
        <v>15</v>
      </c>
      <c r="B16" s="2">
        <v>46097</v>
      </c>
      <c r="C16" t="s">
        <v>106</v>
      </c>
      <c r="D16" t="s">
        <v>107</v>
      </c>
      <c r="E16" t="s">
        <v>108</v>
      </c>
      <c r="F16" t="s">
        <v>109</v>
      </c>
    </row>
    <row r="17" spans="1:6" x14ac:dyDescent="0.35">
      <c r="A17">
        <v>16</v>
      </c>
      <c r="B17" s="2">
        <v>46097</v>
      </c>
      <c r="C17" t="s">
        <v>110</v>
      </c>
      <c r="D17" t="s">
        <v>111</v>
      </c>
      <c r="E17" t="s">
        <v>112</v>
      </c>
      <c r="F17" t="s">
        <v>113</v>
      </c>
    </row>
    <row r="18" spans="1:6" x14ac:dyDescent="0.35">
      <c r="A18">
        <v>17</v>
      </c>
      <c r="B18" s="2">
        <v>46097</v>
      </c>
      <c r="C18" t="s">
        <v>116</v>
      </c>
      <c r="D18" t="s">
        <v>117</v>
      </c>
      <c r="E18" t="s">
        <v>118</v>
      </c>
      <c r="F18" t="s">
        <v>119</v>
      </c>
    </row>
    <row r="19" spans="1:6" x14ac:dyDescent="0.35">
      <c r="A19">
        <v>18</v>
      </c>
      <c r="B19" s="2">
        <v>46097</v>
      </c>
      <c r="C19" t="s">
        <v>123</v>
      </c>
      <c r="D19" t="s">
        <v>124</v>
      </c>
      <c r="E19" t="s">
        <v>125</v>
      </c>
      <c r="F19" t="s">
        <v>126</v>
      </c>
    </row>
    <row r="20" spans="1:6" x14ac:dyDescent="0.35">
      <c r="A20">
        <v>19</v>
      </c>
      <c r="B20" s="2">
        <v>46097</v>
      </c>
      <c r="C20" t="s">
        <v>127</v>
      </c>
      <c r="D20" t="s">
        <v>128</v>
      </c>
      <c r="E20" t="s">
        <v>129</v>
      </c>
      <c r="F20" t="s">
        <v>130</v>
      </c>
    </row>
    <row r="21" spans="1:6" x14ac:dyDescent="0.35">
      <c r="A21">
        <v>20</v>
      </c>
      <c r="B21" s="2">
        <v>46097</v>
      </c>
      <c r="C21" t="s">
        <v>132</v>
      </c>
      <c r="D21" t="s">
        <v>133</v>
      </c>
      <c r="E21" t="s">
        <v>134</v>
      </c>
      <c r="F21" t="s">
        <v>135</v>
      </c>
    </row>
    <row r="22" spans="1:6" x14ac:dyDescent="0.35">
      <c r="A22">
        <v>21</v>
      </c>
      <c r="B22" s="2">
        <v>46097</v>
      </c>
      <c r="C22" t="s">
        <v>136</v>
      </c>
      <c r="D22" t="s">
        <v>137</v>
      </c>
      <c r="E22" t="s">
        <v>138</v>
      </c>
      <c r="F22" t="s">
        <v>139</v>
      </c>
    </row>
    <row r="23" spans="1:6" x14ac:dyDescent="0.35">
      <c r="A23">
        <v>22</v>
      </c>
      <c r="B23" s="2">
        <v>46097</v>
      </c>
      <c r="C23" t="s">
        <v>141</v>
      </c>
      <c r="D23" t="s">
        <v>142</v>
      </c>
      <c r="E23" t="s">
        <v>143</v>
      </c>
      <c r="F23" t="s">
        <v>144</v>
      </c>
    </row>
    <row r="24" spans="1:6" x14ac:dyDescent="0.35">
      <c r="A24">
        <v>23</v>
      </c>
      <c r="B24" s="2">
        <v>46097</v>
      </c>
      <c r="C24" t="s">
        <v>146</v>
      </c>
      <c r="D24" t="s">
        <v>147</v>
      </c>
      <c r="E24" t="s">
        <v>148</v>
      </c>
      <c r="F24" t="s">
        <v>149</v>
      </c>
    </row>
    <row r="25" spans="1:6" x14ac:dyDescent="0.35">
      <c r="A25">
        <v>24</v>
      </c>
      <c r="B25" s="2">
        <v>46097</v>
      </c>
      <c r="C25" t="s">
        <v>150</v>
      </c>
      <c r="D25" t="s">
        <v>151</v>
      </c>
      <c r="E25" t="s">
        <v>152</v>
      </c>
      <c r="F25" t="s">
        <v>153</v>
      </c>
    </row>
    <row r="26" spans="1:6" x14ac:dyDescent="0.35">
      <c r="A26">
        <v>25</v>
      </c>
      <c r="B26" s="2">
        <v>46097</v>
      </c>
      <c r="C26" t="s">
        <v>154</v>
      </c>
      <c r="D26" t="s">
        <v>155</v>
      </c>
      <c r="E26" t="s">
        <v>156</v>
      </c>
      <c r="F26" t="s">
        <v>157</v>
      </c>
    </row>
    <row r="27" spans="1:6" x14ac:dyDescent="0.35">
      <c r="A27">
        <v>26</v>
      </c>
      <c r="B27" s="2">
        <v>46097</v>
      </c>
      <c r="C27" t="s">
        <v>158</v>
      </c>
      <c r="D27" t="s">
        <v>159</v>
      </c>
      <c r="E27" t="s">
        <v>160</v>
      </c>
      <c r="F27" t="s">
        <v>161</v>
      </c>
    </row>
    <row r="28" spans="1:6" x14ac:dyDescent="0.35">
      <c r="A28">
        <v>27</v>
      </c>
      <c r="B28" s="2">
        <v>46104</v>
      </c>
      <c r="C28" t="s">
        <v>162</v>
      </c>
      <c r="D28" t="s">
        <v>163</v>
      </c>
      <c r="E28" t="s">
        <v>164</v>
      </c>
      <c r="F28" t="s">
        <v>165</v>
      </c>
    </row>
    <row r="29" spans="1:6" x14ac:dyDescent="0.35">
      <c r="A29">
        <v>28</v>
      </c>
      <c r="B29" s="2">
        <v>46104</v>
      </c>
      <c r="C29" t="s">
        <v>179</v>
      </c>
      <c r="D29" t="s">
        <v>180</v>
      </c>
      <c r="E29" t="s">
        <v>181</v>
      </c>
      <c r="F29" t="s">
        <v>182</v>
      </c>
    </row>
    <row r="30" spans="1:6" x14ac:dyDescent="0.35">
      <c r="A30">
        <v>29</v>
      </c>
      <c r="B30" s="2">
        <v>46104</v>
      </c>
      <c r="C30" t="s">
        <v>267</v>
      </c>
      <c r="D30" t="s">
        <v>268</v>
      </c>
      <c r="E30" t="s">
        <v>269</v>
      </c>
      <c r="F30" t="s">
        <v>270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2FCB-0EB4-4554-82DE-203722F97588}">
  <dimension ref="A1:E45"/>
  <sheetViews>
    <sheetView workbookViewId="0">
      <selection sqref="A1:E1"/>
    </sheetView>
  </sheetViews>
  <sheetFormatPr defaultRowHeight="14.5" x14ac:dyDescent="0.35"/>
  <cols>
    <col min="1" max="1" width="54.54296875" customWidth="1"/>
    <col min="2" max="2" width="90.90625" customWidth="1"/>
    <col min="3" max="3" width="1.81640625" customWidth="1"/>
    <col min="4" max="4" width="54.54296875" customWidth="1"/>
    <col min="5" max="5" width="90.90625" customWidth="1"/>
  </cols>
  <sheetData>
    <row r="1" spans="1:5" ht="26" customHeight="1" x14ac:dyDescent="0.5">
      <c r="A1" s="70" t="s">
        <v>183</v>
      </c>
      <c r="B1" s="70"/>
      <c r="C1" s="70"/>
      <c r="D1" s="70"/>
      <c r="E1" s="70"/>
    </row>
    <row r="2" spans="1:5" ht="16" customHeight="1" x14ac:dyDescent="0.35">
      <c r="A2" s="50" t="s">
        <v>184</v>
      </c>
    </row>
    <row r="4" spans="1:5" ht="15.5" x14ac:dyDescent="0.35">
      <c r="A4" s="51" t="s">
        <v>166</v>
      </c>
      <c r="B4" s="52"/>
      <c r="C4" s="53"/>
      <c r="D4" s="51" t="s">
        <v>233</v>
      </c>
      <c r="E4" s="52"/>
    </row>
    <row r="5" spans="1:5" ht="39" x14ac:dyDescent="0.35">
      <c r="A5" s="54" t="s">
        <v>167</v>
      </c>
      <c r="B5" s="55" t="s">
        <v>185</v>
      </c>
      <c r="C5" s="53"/>
      <c r="D5" s="54" t="s">
        <v>114</v>
      </c>
      <c r="E5" s="55" t="s">
        <v>234</v>
      </c>
    </row>
    <row r="6" spans="1:5" ht="39" x14ac:dyDescent="0.35">
      <c r="A6" s="54" t="s">
        <v>168</v>
      </c>
      <c r="B6" s="55" t="s">
        <v>186</v>
      </c>
      <c r="C6" s="53"/>
      <c r="D6" s="54" t="s">
        <v>235</v>
      </c>
      <c r="E6" s="55" t="s">
        <v>236</v>
      </c>
    </row>
    <row r="7" spans="1:5" ht="26" x14ac:dyDescent="0.35">
      <c r="A7" s="54" t="s">
        <v>187</v>
      </c>
      <c r="B7" s="55" t="s">
        <v>188</v>
      </c>
      <c r="C7" s="53"/>
      <c r="D7" s="54" t="s">
        <v>140</v>
      </c>
      <c r="E7" s="55" t="s">
        <v>237</v>
      </c>
    </row>
    <row r="8" spans="1:5" x14ac:dyDescent="0.35">
      <c r="A8" s="53"/>
      <c r="B8" s="58"/>
      <c r="C8" s="53"/>
      <c r="D8" s="54" t="s">
        <v>7</v>
      </c>
      <c r="E8" s="55" t="s">
        <v>238</v>
      </c>
    </row>
    <row r="9" spans="1:5" ht="15.5" x14ac:dyDescent="0.35">
      <c r="A9" s="51" t="s">
        <v>169</v>
      </c>
      <c r="B9" s="59"/>
      <c r="C9" s="53"/>
      <c r="D9" s="54" t="s">
        <v>8</v>
      </c>
      <c r="E9" s="55" t="s">
        <v>239</v>
      </c>
    </row>
    <row r="10" spans="1:5" x14ac:dyDescent="0.35">
      <c r="A10" s="60" t="s">
        <v>170</v>
      </c>
      <c r="B10" s="55" t="s">
        <v>189</v>
      </c>
      <c r="C10" s="53"/>
      <c r="D10" s="54" t="s">
        <v>6</v>
      </c>
      <c r="E10" s="55" t="s">
        <v>240</v>
      </c>
    </row>
    <row r="11" spans="1:5" x14ac:dyDescent="0.35">
      <c r="A11" s="61" t="s">
        <v>171</v>
      </c>
      <c r="B11" s="55" t="s">
        <v>190</v>
      </c>
      <c r="C11" s="53"/>
      <c r="D11" s="53"/>
      <c r="E11" s="58"/>
    </row>
    <row r="12" spans="1:5" ht="15.5" x14ac:dyDescent="0.35">
      <c r="A12" s="63" t="s">
        <v>191</v>
      </c>
      <c r="B12" s="55" t="s">
        <v>192</v>
      </c>
      <c r="C12" s="53"/>
      <c r="D12" s="51" t="s">
        <v>241</v>
      </c>
      <c r="E12" s="59"/>
    </row>
    <row r="13" spans="1:5" ht="26" x14ac:dyDescent="0.35">
      <c r="A13" s="53"/>
      <c r="B13" s="58"/>
      <c r="C13" s="53"/>
      <c r="D13" s="54" t="s">
        <v>242</v>
      </c>
      <c r="E13" s="55" t="s">
        <v>243</v>
      </c>
    </row>
    <row r="14" spans="1:5" ht="26" x14ac:dyDescent="0.35">
      <c r="A14" s="51" t="s">
        <v>172</v>
      </c>
      <c r="B14" s="59"/>
      <c r="C14" s="53"/>
      <c r="D14" s="54" t="s">
        <v>244</v>
      </c>
      <c r="E14" s="55" t="s">
        <v>245</v>
      </c>
    </row>
    <row r="15" spans="1:5" x14ac:dyDescent="0.35">
      <c r="A15" s="53"/>
      <c r="B15" s="58"/>
      <c r="C15" s="53"/>
      <c r="D15" s="54" t="s">
        <v>246</v>
      </c>
      <c r="E15" s="55" t="s">
        <v>247</v>
      </c>
    </row>
    <row r="16" spans="1:5" x14ac:dyDescent="0.35">
      <c r="A16" s="62" t="s">
        <v>193</v>
      </c>
      <c r="B16" s="58"/>
      <c r="C16" s="53"/>
      <c r="D16" s="53"/>
      <c r="E16" s="58"/>
    </row>
    <row r="17" spans="1:5" ht="15.5" x14ac:dyDescent="0.35">
      <c r="A17" s="54" t="s">
        <v>194</v>
      </c>
      <c r="B17" s="55" t="s">
        <v>173</v>
      </c>
      <c r="C17" s="53"/>
      <c r="D17" s="51" t="s">
        <v>248</v>
      </c>
      <c r="E17" s="59"/>
    </row>
    <row r="18" spans="1:5" x14ac:dyDescent="0.35">
      <c r="A18" s="54" t="s">
        <v>195</v>
      </c>
      <c r="B18" s="55" t="s">
        <v>196</v>
      </c>
      <c r="C18" s="53"/>
      <c r="D18" s="64" t="s">
        <v>174</v>
      </c>
      <c r="E18" s="65" t="s">
        <v>175</v>
      </c>
    </row>
    <row r="19" spans="1:5" x14ac:dyDescent="0.35">
      <c r="A19" s="54" t="s">
        <v>197</v>
      </c>
      <c r="B19" s="55" t="s">
        <v>198</v>
      </c>
      <c r="C19" s="53"/>
      <c r="D19" s="66" t="s">
        <v>249</v>
      </c>
      <c r="E19" s="67" t="s">
        <v>176</v>
      </c>
    </row>
    <row r="20" spans="1:5" x14ac:dyDescent="0.35">
      <c r="A20" s="54" t="s">
        <v>199</v>
      </c>
      <c r="B20" s="55" t="s">
        <v>200</v>
      </c>
      <c r="C20" s="53"/>
      <c r="D20" s="56" t="s">
        <v>250</v>
      </c>
      <c r="E20" s="57" t="s">
        <v>251</v>
      </c>
    </row>
    <row r="21" spans="1:5" x14ac:dyDescent="0.35">
      <c r="A21" s="54" t="s">
        <v>201</v>
      </c>
      <c r="B21" s="55" t="s">
        <v>202</v>
      </c>
      <c r="C21" s="53"/>
      <c r="D21" s="56" t="s">
        <v>252</v>
      </c>
      <c r="E21" s="57" t="s">
        <v>253</v>
      </c>
    </row>
    <row r="22" spans="1:5" x14ac:dyDescent="0.35">
      <c r="A22" s="54" t="s">
        <v>203</v>
      </c>
      <c r="B22" s="55" t="s">
        <v>204</v>
      </c>
      <c r="C22" s="53"/>
      <c r="D22" s="56" t="s">
        <v>254</v>
      </c>
      <c r="E22" s="57" t="s">
        <v>255</v>
      </c>
    </row>
    <row r="23" spans="1:5" x14ac:dyDescent="0.35">
      <c r="A23" s="54" t="s">
        <v>205</v>
      </c>
      <c r="B23" s="55" t="s">
        <v>206</v>
      </c>
      <c r="C23" s="53"/>
      <c r="D23" s="56" t="s">
        <v>256</v>
      </c>
      <c r="E23" s="57" t="s">
        <v>257</v>
      </c>
    </row>
    <row r="24" spans="1:5" x14ac:dyDescent="0.35">
      <c r="A24" s="54" t="s">
        <v>207</v>
      </c>
      <c r="B24" s="55" t="s">
        <v>208</v>
      </c>
      <c r="C24" s="53"/>
      <c r="D24" s="56" t="s">
        <v>258</v>
      </c>
      <c r="E24" s="57" t="s">
        <v>259</v>
      </c>
    </row>
    <row r="25" spans="1:5" x14ac:dyDescent="0.35">
      <c r="A25" s="53"/>
      <c r="B25" s="58"/>
      <c r="C25" s="53"/>
      <c r="D25" s="68"/>
      <c r="E25" s="69"/>
    </row>
    <row r="26" spans="1:5" ht="15.5" x14ac:dyDescent="0.35">
      <c r="A26" s="62" t="s">
        <v>209</v>
      </c>
      <c r="B26" s="58"/>
      <c r="C26" s="53"/>
      <c r="D26" s="51" t="s">
        <v>177</v>
      </c>
      <c r="E26" s="59"/>
    </row>
    <row r="27" spans="1:5" x14ac:dyDescent="0.35">
      <c r="A27" s="54" t="s">
        <v>210</v>
      </c>
      <c r="B27" s="55" t="s">
        <v>211</v>
      </c>
      <c r="C27" s="53"/>
      <c r="D27" s="54" t="s">
        <v>260</v>
      </c>
      <c r="E27" s="55" t="s">
        <v>261</v>
      </c>
    </row>
    <row r="28" spans="1:5" x14ac:dyDescent="0.35">
      <c r="A28" s="54" t="s">
        <v>212</v>
      </c>
      <c r="B28" s="55" t="s">
        <v>213</v>
      </c>
      <c r="C28" s="53"/>
      <c r="D28" s="54" t="s">
        <v>178</v>
      </c>
      <c r="E28" s="55" t="s">
        <v>262</v>
      </c>
    </row>
    <row r="29" spans="1:5" x14ac:dyDescent="0.35">
      <c r="A29" s="53"/>
      <c r="B29" s="58"/>
      <c r="C29" s="53"/>
      <c r="D29" s="54" t="s">
        <v>263</v>
      </c>
      <c r="E29" s="55" t="s">
        <v>264</v>
      </c>
    </row>
    <row r="30" spans="1:5" x14ac:dyDescent="0.35">
      <c r="A30" s="62" t="s">
        <v>214</v>
      </c>
      <c r="B30" s="58"/>
      <c r="C30" s="53"/>
      <c r="D30" s="54" t="s">
        <v>265</v>
      </c>
      <c r="E30" s="55" t="s">
        <v>266</v>
      </c>
    </row>
    <row r="31" spans="1:5" x14ac:dyDescent="0.35">
      <c r="A31" s="54" t="s">
        <v>215</v>
      </c>
      <c r="B31" s="55" t="s">
        <v>216</v>
      </c>
      <c r="C31" s="53"/>
      <c r="D31" s="53"/>
      <c r="E31" s="58"/>
    </row>
    <row r="32" spans="1:5" x14ac:dyDescent="0.35">
      <c r="A32" s="54" t="s">
        <v>217</v>
      </c>
      <c r="B32" s="55" t="s">
        <v>218</v>
      </c>
      <c r="C32" s="53"/>
      <c r="D32" s="53"/>
      <c r="E32" s="58"/>
    </row>
    <row r="33" spans="1:5" x14ac:dyDescent="0.35">
      <c r="A33" s="54" t="s">
        <v>219</v>
      </c>
      <c r="B33" s="55" t="s">
        <v>220</v>
      </c>
      <c r="C33" s="53"/>
      <c r="D33" s="53"/>
      <c r="E33" s="53"/>
    </row>
    <row r="34" spans="1:5" x14ac:dyDescent="0.35">
      <c r="A34" s="53"/>
      <c r="B34" s="58"/>
      <c r="C34" s="53"/>
      <c r="D34" s="53"/>
      <c r="E34" s="53"/>
    </row>
    <row r="35" spans="1:5" x14ac:dyDescent="0.35">
      <c r="A35" s="62" t="s">
        <v>221</v>
      </c>
      <c r="B35" s="58"/>
      <c r="C35" s="53"/>
      <c r="D35" s="53"/>
      <c r="E35" s="53"/>
    </row>
    <row r="36" spans="1:5" x14ac:dyDescent="0.35">
      <c r="A36" s="54" t="s">
        <v>222</v>
      </c>
      <c r="B36" s="55" t="s">
        <v>223</v>
      </c>
      <c r="C36" s="53"/>
      <c r="D36" s="53"/>
      <c r="E36" s="53"/>
    </row>
    <row r="37" spans="1:5" x14ac:dyDescent="0.35">
      <c r="A37" s="54" t="s">
        <v>224</v>
      </c>
      <c r="B37" s="55" t="s">
        <v>225</v>
      </c>
      <c r="C37" s="53"/>
      <c r="D37" s="53"/>
      <c r="E37" s="53"/>
    </row>
    <row r="38" spans="1:5" x14ac:dyDescent="0.35">
      <c r="A38" s="53"/>
      <c r="B38" s="58"/>
      <c r="C38" s="53"/>
      <c r="D38" s="53"/>
      <c r="E38" s="53"/>
    </row>
    <row r="39" spans="1:5" x14ac:dyDescent="0.35">
      <c r="A39" s="62" t="s">
        <v>226</v>
      </c>
      <c r="B39" s="58"/>
      <c r="C39" s="53"/>
      <c r="D39" s="53"/>
      <c r="E39" s="53"/>
    </row>
    <row r="40" spans="1:5" ht="26" x14ac:dyDescent="0.35">
      <c r="A40" s="54" t="s">
        <v>227</v>
      </c>
      <c r="B40" s="55" t="s">
        <v>228</v>
      </c>
      <c r="C40" s="53"/>
      <c r="D40" s="53"/>
      <c r="E40" s="53"/>
    </row>
    <row r="41" spans="1:5" ht="26" x14ac:dyDescent="0.35">
      <c r="A41" s="54" t="s">
        <v>229</v>
      </c>
      <c r="B41" s="55" t="s">
        <v>230</v>
      </c>
      <c r="C41" s="53"/>
      <c r="D41" s="53"/>
      <c r="E41" s="53"/>
    </row>
    <row r="42" spans="1:5" x14ac:dyDescent="0.35">
      <c r="A42" s="54" t="s">
        <v>231</v>
      </c>
      <c r="B42" s="55" t="s">
        <v>232</v>
      </c>
      <c r="C42" s="53"/>
      <c r="D42" s="53"/>
      <c r="E42" s="53"/>
    </row>
    <row r="43" spans="1:5" x14ac:dyDescent="0.35">
      <c r="A43" s="53"/>
      <c r="B43" s="58"/>
      <c r="C43" s="53"/>
      <c r="D43" s="53"/>
      <c r="E43" s="53"/>
    </row>
    <row r="44" spans="1:5" x14ac:dyDescent="0.35">
      <c r="A44" s="53"/>
      <c r="B44" s="58"/>
      <c r="C44" s="53"/>
      <c r="D44" s="53"/>
      <c r="E44" s="53"/>
    </row>
    <row r="45" spans="1:5" x14ac:dyDescent="0.35">
      <c r="A45" s="53"/>
      <c r="B45" s="58"/>
      <c r="C45" s="53"/>
      <c r="D45" s="53"/>
      <c r="E45" s="53"/>
    </row>
  </sheetData>
  <mergeCells count="1">
    <mergeCell ref="A1:E1"/>
  </mergeCells>
  <pageMargins left="0.7" right="0.7" top="0.75" bottom="0.75" header="0.3" footer="0.3"/>
  <pageSetup paperSize="0" scale="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5C3D-0567-4C3C-8A8C-78A843322DC8}">
  <dimension ref="A1:I42"/>
  <sheetViews>
    <sheetView tabSelected="1" topLeftCell="A3" zoomScaleNormal="100" workbookViewId="0">
      <selection activeCell="I25" sqref="I25"/>
    </sheetView>
  </sheetViews>
  <sheetFormatPr defaultRowHeight="14.5" x14ac:dyDescent="0.35"/>
  <cols>
    <col min="1" max="1" width="42.6328125" customWidth="1"/>
    <col min="2" max="2" width="18.26953125" customWidth="1"/>
    <col min="3" max="3" width="15" customWidth="1"/>
    <col min="4" max="4" width="14.54296875" customWidth="1"/>
    <col min="5" max="5" width="25.1796875" bestFit="1" customWidth="1"/>
    <col min="6" max="6" width="8.7265625" bestFit="1" customWidth="1"/>
  </cols>
  <sheetData>
    <row r="1" spans="1:9" ht="21" x14ac:dyDescent="0.5">
      <c r="A1" s="3" t="s">
        <v>56</v>
      </c>
      <c r="B1" s="10"/>
      <c r="C1" s="9"/>
      <c r="D1" s="9"/>
      <c r="E1" s="9"/>
    </row>
    <row r="3" spans="1:9" x14ac:dyDescent="0.35">
      <c r="A3" s="1" t="s">
        <v>57</v>
      </c>
      <c r="B3" s="1"/>
      <c r="E3" s="11" t="s">
        <v>58</v>
      </c>
      <c r="F3" s="11" t="s">
        <v>59</v>
      </c>
    </row>
    <row r="4" spans="1:9" x14ac:dyDescent="0.35">
      <c r="A4" s="12" t="s">
        <v>23</v>
      </c>
      <c r="B4" s="44"/>
      <c r="E4" s="13" t="s">
        <v>60</v>
      </c>
      <c r="F4" s="14">
        <v>1326500</v>
      </c>
      <c r="H4" s="7"/>
      <c r="I4" s="71"/>
    </row>
    <row r="5" spans="1:9" x14ac:dyDescent="0.35">
      <c r="A5" s="12" t="s">
        <v>62</v>
      </c>
      <c r="B5" s="45"/>
      <c r="E5" s="12" t="s">
        <v>61</v>
      </c>
      <c r="F5" s="15">
        <v>61880</v>
      </c>
      <c r="H5" s="7"/>
      <c r="I5" s="71"/>
    </row>
    <row r="6" spans="1:9" x14ac:dyDescent="0.35">
      <c r="A6" s="12" t="s">
        <v>64</v>
      </c>
      <c r="B6" s="45"/>
      <c r="E6" s="12" t="s">
        <v>63</v>
      </c>
      <c r="F6" s="15">
        <v>12250</v>
      </c>
      <c r="H6" s="7"/>
      <c r="I6" s="8"/>
    </row>
    <row r="7" spans="1:9" x14ac:dyDescent="0.35">
      <c r="A7" s="12" t="s">
        <v>65</v>
      </c>
      <c r="B7" s="45"/>
      <c r="E7" s="12" t="s">
        <v>1</v>
      </c>
      <c r="F7" s="15">
        <v>3605</v>
      </c>
      <c r="H7" s="7"/>
      <c r="I7" s="8"/>
    </row>
    <row r="8" spans="1:9" x14ac:dyDescent="0.35">
      <c r="A8" s="12" t="s">
        <v>67</v>
      </c>
      <c r="B8" s="46"/>
      <c r="E8" s="12" t="s">
        <v>66</v>
      </c>
      <c r="F8" s="15">
        <v>735925</v>
      </c>
    </row>
    <row r="9" spans="1:9" x14ac:dyDescent="0.35">
      <c r="A9" s="12" t="s">
        <v>69</v>
      </c>
      <c r="B9" s="46"/>
      <c r="E9" s="12" t="s">
        <v>68</v>
      </c>
      <c r="F9" s="15">
        <v>756531</v>
      </c>
    </row>
    <row r="10" spans="1:9" x14ac:dyDescent="0.35">
      <c r="A10" s="16" t="s">
        <v>71</v>
      </c>
      <c r="B10" s="47"/>
      <c r="E10" s="12" t="s">
        <v>70</v>
      </c>
      <c r="F10" s="15">
        <v>777714</v>
      </c>
    </row>
    <row r="11" spans="1:9" x14ac:dyDescent="0.35">
      <c r="A11" s="12" t="s">
        <v>103</v>
      </c>
      <c r="B11" s="48"/>
    </row>
    <row r="12" spans="1:9" x14ac:dyDescent="0.35">
      <c r="A12" s="12" t="s">
        <v>104</v>
      </c>
      <c r="B12" s="48"/>
    </row>
    <row r="13" spans="1:9" x14ac:dyDescent="0.35">
      <c r="A13" s="12" t="s">
        <v>105</v>
      </c>
      <c r="B13" s="48"/>
    </row>
    <row r="14" spans="1:9" x14ac:dyDescent="0.35">
      <c r="A14" s="17" t="s">
        <v>121</v>
      </c>
      <c r="B14" s="18" t="s">
        <v>72</v>
      </c>
      <c r="C14" s="18" t="s">
        <v>73</v>
      </c>
      <c r="D14" s="18" t="s">
        <v>74</v>
      </c>
    </row>
    <row r="15" spans="1:9" x14ac:dyDescent="0.35">
      <c r="A15" s="12" t="s">
        <v>122</v>
      </c>
      <c r="B15" s="19">
        <f>ROUND(B11*F8,-2)</f>
        <v>0</v>
      </c>
      <c r="C15" s="20">
        <f>ROUND(B11*F9,-2)</f>
        <v>0</v>
      </c>
      <c r="D15" s="20">
        <f>ROUND(B11*F10,-2)</f>
        <v>0</v>
      </c>
    </row>
    <row r="16" spans="1:9" x14ac:dyDescent="0.35">
      <c r="A16" s="12" t="s">
        <v>120</v>
      </c>
      <c r="B16" s="49"/>
      <c r="C16" s="45"/>
      <c r="D16" s="45"/>
    </row>
    <row r="17" spans="1:4" x14ac:dyDescent="0.35">
      <c r="A17" s="72" t="s">
        <v>75</v>
      </c>
      <c r="B17" s="73"/>
    </row>
    <row r="18" spans="1:4" x14ac:dyDescent="0.35">
      <c r="A18" s="12" t="s">
        <v>76</v>
      </c>
      <c r="B18" s="21">
        <f>ROUND(B8/35,0)</f>
        <v>0</v>
      </c>
    </row>
    <row r="19" spans="1:4" x14ac:dyDescent="0.35">
      <c r="A19" s="12" t="s">
        <v>77</v>
      </c>
      <c r="B19" s="22" t="e">
        <f>SUM((B9+B10)/2)/B8</f>
        <v>#DIV/0!</v>
      </c>
    </row>
    <row r="20" spans="1:4" x14ac:dyDescent="0.35">
      <c r="A20" s="12" t="s">
        <v>78</v>
      </c>
      <c r="B20" s="21" t="e">
        <f>ROUND(IF(B19&gt;0.6,0.6*B18,B18*B19),0)</f>
        <v>#DIV/0!</v>
      </c>
      <c r="C20" s="23"/>
    </row>
    <row r="22" spans="1:4" x14ac:dyDescent="0.35">
      <c r="A22" s="1" t="s">
        <v>79</v>
      </c>
      <c r="B22" s="1" t="s">
        <v>72</v>
      </c>
      <c r="C22" s="1" t="s">
        <v>73</v>
      </c>
      <c r="D22" s="1" t="s">
        <v>74</v>
      </c>
    </row>
    <row r="23" spans="1:4" x14ac:dyDescent="0.35">
      <c r="A23" s="12" t="s">
        <v>60</v>
      </c>
      <c r="B23" s="24">
        <f>SUM(F4)</f>
        <v>1326500</v>
      </c>
      <c r="C23" s="24">
        <f>SUM(F4)</f>
        <v>1326500</v>
      </c>
      <c r="D23" s="24">
        <f>SUM(F4)</f>
        <v>1326500</v>
      </c>
    </row>
    <row r="24" spans="1:4" x14ac:dyDescent="0.35">
      <c r="A24" s="12" t="s">
        <v>61</v>
      </c>
      <c r="B24" s="24">
        <f>ROUND(B18*F5,-2)</f>
        <v>0</v>
      </c>
      <c r="C24" s="24">
        <f>ROUND(B18*F5,-2)</f>
        <v>0</v>
      </c>
      <c r="D24" s="24">
        <f>ROUND(B18*F5,-2)</f>
        <v>0</v>
      </c>
    </row>
    <row r="25" spans="1:4" x14ac:dyDescent="0.35">
      <c r="A25" s="12" t="s">
        <v>1</v>
      </c>
      <c r="B25" s="24">
        <f>ROUND(IF(B4="RIO",B18*F7,0),-2)</f>
        <v>0</v>
      </c>
      <c r="C25" s="24">
        <f>ROUND(IF(B4="RIO",B18*F7,0),-2)</f>
        <v>0</v>
      </c>
      <c r="D25" s="24">
        <f>ROUND(IF(B4="RIO",B18*F7,0),-2)</f>
        <v>0</v>
      </c>
    </row>
    <row r="26" spans="1:4" x14ac:dyDescent="0.35">
      <c r="A26" s="12" t="s">
        <v>63</v>
      </c>
      <c r="B26" s="24" t="e">
        <f>ROUND(B20*F6,-2)</f>
        <v>#DIV/0!</v>
      </c>
      <c r="C26" s="24" t="e">
        <f>ROUND(B20*F6,-2)</f>
        <v>#DIV/0!</v>
      </c>
      <c r="D26" s="24" t="e">
        <f>ROUND(B20*F6,-2)</f>
        <v>#DIV/0!</v>
      </c>
    </row>
    <row r="27" spans="1:4" x14ac:dyDescent="0.35">
      <c r="A27" s="12" t="s">
        <v>80</v>
      </c>
      <c r="B27" s="24">
        <f>SUM(B15)</f>
        <v>0</v>
      </c>
      <c r="C27" s="24">
        <f>SUM(C15)</f>
        <v>0</v>
      </c>
      <c r="D27" s="24">
        <f>SUM(D15)</f>
        <v>0</v>
      </c>
    </row>
    <row r="28" spans="1:4" x14ac:dyDescent="0.35">
      <c r="A28" s="12" t="s">
        <v>81</v>
      </c>
      <c r="B28" s="24" t="e">
        <f>IF(B26+B27-B5-B6-B7&lt;-1000000,-(B26+B27-B5-B6-B7+1000000),0)</f>
        <v>#DIV/0!</v>
      </c>
      <c r="C28" s="24" t="e">
        <f>IF(C26+C27-B5-B6-B7&lt;-2000000,-(C26+C27-B5-B6-B7+2000000),0)</f>
        <v>#DIV/0!</v>
      </c>
      <c r="D28" s="24" t="e">
        <f>IF(D26+D27-B5-B6-B7&lt;-3000000,-(D26+D27-B5-B6-B7+3000000),0)</f>
        <v>#DIV/0!</v>
      </c>
    </row>
    <row r="29" spans="1:4" x14ac:dyDescent="0.35">
      <c r="A29" s="16" t="s">
        <v>82</v>
      </c>
      <c r="B29" s="25">
        <f>SUM(B16)</f>
        <v>0</v>
      </c>
      <c r="C29" s="25">
        <f>SUM(C16)</f>
        <v>0</v>
      </c>
      <c r="D29" s="25">
        <f>SUM(D16)</f>
        <v>0</v>
      </c>
    </row>
    <row r="30" spans="1:4" ht="15" thickBot="1" x14ac:dyDescent="0.4">
      <c r="A30" s="26" t="s">
        <v>0</v>
      </c>
      <c r="B30" s="27" t="e">
        <f>SUM(B23:B29)</f>
        <v>#DIV/0!</v>
      </c>
      <c r="C30" s="27" t="e">
        <f t="shared" ref="C30:D30" si="0">SUM(C23:C29)</f>
        <v>#DIV/0!</v>
      </c>
      <c r="D30" s="27" t="e">
        <f t="shared" si="0"/>
        <v>#DIV/0!</v>
      </c>
    </row>
    <row r="31" spans="1:4" ht="15" thickTop="1" x14ac:dyDescent="0.35"/>
    <row r="32" spans="1:4" x14ac:dyDescent="0.35">
      <c r="A32" s="1" t="s">
        <v>2</v>
      </c>
      <c r="B32" s="1"/>
      <c r="C32" s="1"/>
      <c r="D32" s="1"/>
    </row>
    <row r="33" spans="1:6" x14ac:dyDescent="0.35">
      <c r="A33" s="28" t="s">
        <v>3</v>
      </c>
      <c r="B33" s="28" t="s">
        <v>4</v>
      </c>
      <c r="C33" s="28" t="s">
        <v>5</v>
      </c>
      <c r="D33" s="29" t="s">
        <v>6</v>
      </c>
    </row>
    <row r="34" spans="1:6" x14ac:dyDescent="0.35">
      <c r="A34" s="30" t="s">
        <v>114</v>
      </c>
      <c r="B34" s="31" t="s">
        <v>115</v>
      </c>
      <c r="C34" s="32" t="e">
        <f>IF(B8*B19=0,"",ROUND(B12/(B8*B19)*1000,2))</f>
        <v>#DIV/0!</v>
      </c>
      <c r="D34" s="33" t="e">
        <f>IF(C34="","–",IF(C34&gt;=2,"✅ OK","❌ För låg"))</f>
        <v>#DIV/0!</v>
      </c>
    </row>
    <row r="35" spans="1:6" x14ac:dyDescent="0.35">
      <c r="A35" s="34" t="s">
        <v>131</v>
      </c>
      <c r="B35" s="35" t="s">
        <v>9</v>
      </c>
      <c r="C35" s="36" t="str">
        <f>IF(B8=0,"",ROUND((B8-B8*B19)/B8,4))</f>
        <v/>
      </c>
      <c r="D35" s="37" t="str">
        <f>IF(C35="","–",IF(C35&gt;=0.15,"✅ OK","❌ För låg"))</f>
        <v>–</v>
      </c>
    </row>
    <row r="36" spans="1:6" x14ac:dyDescent="0.35">
      <c r="A36" s="38" t="s">
        <v>140</v>
      </c>
      <c r="B36" s="39"/>
      <c r="C36" s="40" t="e">
        <f>IF(B8*(1-B19)=0,"",ROUND(B13/(B8*(1-B19))*1000,2))</f>
        <v>#DIV/0!</v>
      </c>
      <c r="D36" s="41"/>
    </row>
    <row r="37" spans="1:6" x14ac:dyDescent="0.35">
      <c r="A37" s="30" t="s">
        <v>7</v>
      </c>
      <c r="B37" s="31" t="s">
        <v>9</v>
      </c>
      <c r="C37" s="42" t="str">
        <f>IF(B8=0,"",B19)</f>
        <v/>
      </c>
      <c r="D37" s="33" t="str">
        <f>IF(C37="","–",IF(C37&gt;=0.15,"✅ OK","❌ För låg"))</f>
        <v>–</v>
      </c>
    </row>
    <row r="38" spans="1:6" x14ac:dyDescent="0.35">
      <c r="A38" s="38" t="s">
        <v>8</v>
      </c>
      <c r="B38" s="39"/>
      <c r="C38" s="40" t="str">
        <f>IF(B8=0,"",ROUND((B12+B13+B11)/B8*1000,2))</f>
        <v/>
      </c>
      <c r="D38" s="41"/>
    </row>
    <row r="39" spans="1:6" x14ac:dyDescent="0.35">
      <c r="A39" s="4" t="s">
        <v>10</v>
      </c>
      <c r="B39" s="5"/>
      <c r="F39" s="43"/>
    </row>
    <row r="40" spans="1:6" x14ac:dyDescent="0.35">
      <c r="A40" s="6" t="s">
        <v>11</v>
      </c>
    </row>
    <row r="41" spans="1:6" x14ac:dyDescent="0.35">
      <c r="A41" s="6" t="s">
        <v>12</v>
      </c>
    </row>
    <row r="42" spans="1:6" x14ac:dyDescent="0.35">
      <c r="A42" s="6" t="s">
        <v>145</v>
      </c>
    </row>
  </sheetData>
  <sheetProtection sheet="1" objects="1" scenarios="1"/>
  <protectedRanges>
    <protectedRange algorithmName="SHA-512" hashValue="Ezv2COhr7hYm+Meth1+KU1kD4SxokoPTUdrIcPa+fr7dheO1/pEUiiW3oDTcTASVjx4IIp2ERR5M3FcVlpDC0A==" saltValue="qu+oiKe6xoCa8x7098wHSA==" spinCount="100000" sqref="B15:D16" name="Område2_1"/>
    <protectedRange algorithmName="SHA-512" hashValue="ZWTiqFtfeK1NMvVHUrAcJ7S/eBqj+O9LaIbaPkoaxdNfm9hL+snuUeq4OGIpPhTnb0N4sZFKmQC+ZEhtb6c0Qg==" saltValue="yOJxwEKjX+aJJUJ+S51UNw==" spinCount="100000" sqref="B4:B13" name="Område1_1"/>
  </protectedRanges>
  <mergeCells count="2">
    <mergeCell ref="I4:I5"/>
    <mergeCell ref="A17:B17"/>
  </mergeCells>
  <dataValidations count="1">
    <dataValidation type="list" allowBlank="1" showInputMessage="1" showErrorMessage="1" errorTitle="Ogiltigt val" error="Välj antingen RIO eller SKL." promptTitle="Medlemsorganisation" prompt="Välj RIO eller SKL i listan" sqref="B4" xr:uid="{EF701B5E-C5B2-4230-B108-6E2E0C6DD37B}">
      <formula1>"RIO,SKL"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Claude Log</vt:lpstr>
      <vt:lpstr>Instruktion 2</vt:lpstr>
      <vt:lpstr>Simulering 2027-2029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Kennett</dc:creator>
  <cp:lastModifiedBy>Veronica Kennett</cp:lastModifiedBy>
  <cp:lastPrinted>2020-03-13T11:58:50Z</cp:lastPrinted>
  <dcterms:created xsi:type="dcterms:W3CDTF">2019-03-05T14:49:18Z</dcterms:created>
  <dcterms:modified xsi:type="dcterms:W3CDTF">2026-03-23T15:17:33Z</dcterms:modified>
</cp:coreProperties>
</file>