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ldning-my.sharepoint.com/personal/veronica_kennett_folkbildningsradet_se/Documents/"/>
    </mc:Choice>
  </mc:AlternateContent>
  <xr:revisionPtr revIDLastSave="741" documentId="8_{ED3FD427-B91B-48E6-9F1D-A122F5A10DFA}" xr6:coauthVersionLast="47" xr6:coauthVersionMax="47" xr10:uidLastSave="{277490ED-6877-4470-9C1A-8880F4F7ADD9}"/>
  <bookViews>
    <workbookView xWindow="-28920" yWindow="-120" windowWidth="29040" windowHeight="15720" firstSheet="1" activeTab="2" xr2:uid="{6E35481E-7B1F-4C8D-93DD-6FD71C18710B}"/>
  </bookViews>
  <sheets>
    <sheet name="Claude Log" sheetId="10" state="hidden" r:id="rId1"/>
    <sheet name="Instruktion" sheetId="12" r:id="rId2"/>
    <sheet name="Avstämning 2026" sheetId="9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9" l="1"/>
  <c r="B37" i="9"/>
  <c r="D37" i="9" s="1"/>
  <c r="A51" i="9"/>
  <c r="D32" i="9"/>
  <c r="E32" i="9" s="1"/>
  <c r="D31" i="9"/>
  <c r="E31" i="9" s="1"/>
  <c r="C26" i="9"/>
  <c r="C25" i="9"/>
  <c r="C24" i="9"/>
  <c r="B27" i="9"/>
  <c r="F16" i="9"/>
  <c r="C46" i="9" s="1"/>
  <c r="B39" i="9" l="1"/>
  <c r="D39" i="9" s="1"/>
  <c r="B18" i="9"/>
  <c r="A50" i="9" s="1"/>
  <c r="C47" i="9"/>
  <c r="D47" i="9" s="1"/>
  <c r="C27" i="9"/>
  <c r="B19" i="9"/>
  <c r="C45" i="9"/>
  <c r="D45" i="9" s="1"/>
  <c r="B20" i="9"/>
  <c r="D46" i="9"/>
  <c r="B38" i="9" l="1"/>
  <c r="D38" i="9" s="1"/>
  <c r="B36" i="9"/>
  <c r="B41" i="9" l="1"/>
  <c r="D36" i="9"/>
  <c r="D41" i="9" s="1"/>
</calcChain>
</file>

<file path=xl/sharedStrings.xml><?xml version="1.0" encoding="utf-8"?>
<sst xmlns="http://schemas.openxmlformats.org/spreadsheetml/2006/main" count="315" uniqueCount="303">
  <si>
    <t>Verksamhetsbidrag</t>
  </si>
  <si>
    <t>Redovisad verksamhet (%)</t>
  </si>
  <si>
    <t>Språkligt stöd</t>
  </si>
  <si>
    <t>Redovisat till SCB</t>
  </si>
  <si>
    <t>Allmän kurs</t>
  </si>
  <si>
    <t>Särskild kurs</t>
  </si>
  <si>
    <t>Ingångsvärde</t>
  </si>
  <si>
    <t>Kultur</t>
  </si>
  <si>
    <t>Att bokföra</t>
  </si>
  <si>
    <t>Bokfört sedan tidigare</t>
  </si>
  <si>
    <t>Momskompensation</t>
  </si>
  <si>
    <t>Beräknat bidrag</t>
  </si>
  <si>
    <t>AVSTÄMNINGSVERKTYG – FOLKHÖGSKOLA</t>
  </si>
  <si>
    <t>Samlad avstämning – Ordinarie verksamhet, Språkligt stöd &amp; Förstärkningsbidrag</t>
  </si>
  <si>
    <t>GRUNDUPPGIFTER</t>
  </si>
  <si>
    <t>Verksamhetsår</t>
  </si>
  <si>
    <t>Bidragsgrundande lön/tjänst (kr)</t>
  </si>
  <si>
    <t>INGÅNGSVÄRDEN FRÅN FBR</t>
  </si>
  <si>
    <t>Verksamhetsbidrag (dv)</t>
  </si>
  <si>
    <t>REDOVISAD VERKSAMHET (SCB-RAPPORTERING)</t>
  </si>
  <si>
    <t>Korta kurser</t>
  </si>
  <si>
    <t>TOTALT (dv)</t>
  </si>
  <si>
    <t>Upparbetad verksamhet (dv)</t>
  </si>
  <si>
    <t>Verksamhet utöver ingångsvärde</t>
  </si>
  <si>
    <t>BIDRAGSBERÄKNING</t>
  </si>
  <si>
    <t>Beräknat bidrag (kr)</t>
  </si>
  <si>
    <t>TOTALT UPPARBETAT</t>
  </si>
  <si>
    <t>LÄRARTJÄNSTER</t>
  </si>
  <si>
    <t>Antal (heltid/år)</t>
  </si>
  <si>
    <t>Ordinarie lärartjänster</t>
  </si>
  <si>
    <t>Utökade – språkligt stöd</t>
  </si>
  <si>
    <t>Utökade – funktionsnedsättning</t>
  </si>
  <si>
    <t>TOTALT LÄRARE</t>
  </si>
  <si>
    <t>Antal tjänster</t>
  </si>
  <si>
    <t>Kostnad (kr)</t>
  </si>
  <si>
    <t>Bidragsgrund. lönekostnad</t>
  </si>
  <si>
    <t>Utfall (faktiskt)</t>
  </si>
  <si>
    <t>VILLKORSKONTROLL</t>
  </si>
  <si>
    <t>Villkor</t>
  </si>
  <si>
    <t>Krav</t>
  </si>
  <si>
    <t>Utfall</t>
  </si>
  <si>
    <t>Status</t>
  </si>
  <si>
    <t>Andel allmän kurs</t>
  </si>
  <si>
    <t>Lärartäthet ordinarie (per 1000 dv)</t>
  </si>
  <si>
    <t>Lärartäthet totalt (per 1000 dv)</t>
  </si>
  <si>
    <t>≥ 15%</t>
  </si>
  <si>
    <t>≥ 1,8</t>
  </si>
  <si>
    <t>VARNINGAR</t>
  </si>
  <si>
    <t>FÖRKLARING:</t>
  </si>
  <si>
    <t>🟡 Gult fält = Manuell inmatning (blå text)</t>
  </si>
  <si>
    <t>🟢 Grönt fält = Beräknat värde (formel)</t>
  </si>
  <si>
    <t>🔶 Ljusgult fält = Bokföringsunderlag (inmatning)</t>
  </si>
  <si>
    <t>🔴 Rött varningsmeddelande = Villkor ej uppfyllt</t>
  </si>
  <si>
    <t>Turn #</t>
  </si>
  <si>
    <t>Date</t>
  </si>
  <si>
    <t>User Request</t>
  </si>
  <si>
    <t>Action Taken</t>
  </si>
  <si>
    <t>Details</t>
  </si>
  <si>
    <t>Outcome</t>
  </si>
  <si>
    <t>Skapa ett modernt avstämningsverktyg baserat på de två befintliga flikarna (Ordinarie &amp; Förstärkningsbidrag)</t>
  </si>
  <si>
    <t>Skapade ny flik 'Avstämning Modern' med konsoliderat verktyg</t>
  </si>
  <si>
    <t>Analyserade båda flikarna, extraherade formler/logik. Byggde 8 sektioner: Grunduppgifter, Ingångsvärden, Redovisad verksamhet (SCB), Bidragsberäkning, Lärartjänster, Förstärkningsbidrag (SPSM), Villkorskontroll med ✅/❌-statusar, Varningar. Färgkodning: gult=inmatning, grönt=beräknat, ljusgult=bokföring. Alla formler bevarade från original.</t>
  </si>
  <si>
    <t>Ny flik 'Avstämning Modern' skapad som första flik. Alla inmatningsceller och beräkningslogik från båda originalflikarna integrerade i ett enhetligt verktyg.</t>
  </si>
  <si>
    <t>Egeninsats FB (kr/år)</t>
  </si>
  <si>
    <t>Beräknad täckningsgrad FB</t>
  </si>
  <si>
    <t>Medlemsorganisation</t>
  </si>
  <si>
    <t>Momskompensation (RIO)</t>
  </si>
  <si>
    <t>Lägg till grunduppgift 'Medlemsorganisation' med dropdown RIO/SKL. Momskompensation ska bara beräknas för RIO.</t>
  </si>
  <si>
    <t>Infogade rad 8 med dropdown-lista (RIO/SKL), uppdaterade momskompensationsformel med IF-villkor</t>
  </si>
  <si>
    <t>Dropdown via data validation i B8 (RIO,SKL). Momskompensation (B27): =IF(B8="RIO",ROUND(B19*103,-2),0). Etikett ändrad till 'Momskompensation (RIO)'. Standardvärde: RIO.</t>
  </si>
  <si>
    <t>Medlemsorganisation tillagd i grunduppgifter. Vid val av SKL visas 0 kr för momskompensation. Raden finns kvar men visar 0 — Excel stöder inte att dölja rader dynamiskt med formler.</t>
  </si>
  <si>
    <t>Avrunda beräknat bidrag till hela hundratal</t>
  </si>
  <si>
    <t>Lade till ROUND(...,-2) på Språkligt stöd (B26)</t>
  </si>
  <si>
    <t>B25 (Verksamhetsbidrag) och B27 (Momskompensation) använde redan ROUND(...,-2). B26 (Språkligt stöd) ändrad från =IF(G16&lt;C12,G16,C12)*290 till =ROUND(IF(G16&lt;C12,G16,C12)*290,-2). Värde gick från 292 320 → 292 300.</t>
  </si>
  <si>
    <t>Alla tre bidragsrader avrundar nu till hela hundratal. Totalsumman (B29) uppdateras automatiskt.</t>
  </si>
  <si>
    <t>Språkligt stöd-bidrag ska begränsas till det lägsta av (upparbetade dv × 290) och (lönekostnad för utökade lärartjänster språkligt stöd)</t>
  </si>
  <si>
    <t>Uppdaterade formel i B26 till =ROUND(MIN(IF(G16&lt;C12,G16,C12)*290, B34*B7),-2)</t>
  </si>
  <si>
    <t>Samma logik som originalfliken (B22: IF(C29&lt;D29,C29,D29)). MIN() jämför: (1) upparbetade dv × 290 kr (begränsat till ingångsvärde) och (2) utökade lärartjänster (B34) × bidragsgrundande lön (B7). Avrundning till hundratal behållen. Värde: 292 300 → 71 600 (begränsas av 0,1 tjänst × 715 880 = 71 588).</t>
  </si>
  <si>
    <t>Bidraget för språkligt stöd beräknas nu korrekt som det lägsta av dv-beräkning och faktisk lönekostnad. Total upparbetat bidrag: 10 328 400 kr.</t>
  </si>
  <si>
    <t>Visa en decimal i antal tjänster under förstärkningsbidraget</t>
  </si>
  <si>
    <t>Ändrade numberFormat på B40:B41 från #,##0 till 0.0</t>
  </si>
  <si>
    <t>Cellerna B40 (Ansökan) och B41 (Utfall) under Förstärkningsbidrag SPSM visade heltal. Ändrat till 0.0 för att matcha lärartjänster-sektionen.</t>
  </si>
  <si>
    <t>Antal tjänster under förstärkningsbidrag visar nu en decimal (t.ex. 1,1 istället för 1).</t>
  </si>
  <si>
    <t>Beräknad kostnad tak (kr)</t>
  </si>
  <si>
    <t>Lägg till förstärkningsbidrag utfall i bidragsberäkningen och inkludera i totalt upparbetat</t>
  </si>
  <si>
    <t>Infogade rad 28 'Förstärkningsbidrag (SPSM)' med formel =ROUND(E42,-2) + bokföringsunderlag + att-bokföra</t>
  </si>
  <si>
    <t>Ny rad i bidragsberäkning: B28=ROUND(E42,-2) hämtar beräknat bidrag från utfall (faktiskt) i SPSM-sektionen, avrundat till hundratal. C28=bokfört sedan tidigare (input), D28=B28-C28. Totalsumma (B30) expanderades automatiskt via SUM(B25:B29) och inkluderar nu alla fyra bidragstyper.</t>
  </si>
  <si>
    <t>Bidragsberäkningen har nu 4 rader: Verksamhetsbidrag, Språkligt stöd, Momskompensation (RIO), Förstärkningsbidrag (SPSM). Alla ingår i totalt upparbetat. Utfall visar 0 tills data fylls i rad 42.</t>
  </si>
  <si>
    <t>Förstärkningsbidrag ska begränsas till ansökt belopp även om utfallet är högre</t>
  </si>
  <si>
    <t>Ändrade B28 från =ROUND(E42,-2) till =ROUND(MIN(E41,E42),-2)</t>
  </si>
  <si>
    <t>MIN(E41,E42) tar det lägsta av ansökan (budget) och utfall (faktiskt). Om utfallet överstiger ansökan begränsas bidraget till ansökt nivå. Avrundning till hundratal behållen.</t>
  </si>
  <si>
    <t>Förstärkningsbidraget i bidragsberäkningen kan aldrig överstiga det ansökta beloppet. Med nuvarande data: utfall 34 572 &lt; ansökan 305 100, så utfallet styr (34 600 kr).</t>
  </si>
  <si>
    <t>Förstärkningsbidrag</t>
  </si>
  <si>
    <t>Flytta bidragsberäkning under alla avsnitt med orange inmatningsfält</t>
  </si>
  <si>
    <t>Tog bort bidragsberäkning från rad 23-30, infogade ny sektion på rad 35-42 (efter Lärartjänster och Förstärkningsbidrag)</t>
  </si>
  <si>
    <t>Ny ordning: Grunduppgifter → Ingångsvärden → Redovisad verksamhet → Lärartjänster → Förstärkningsbidrag → BIDRAGSBERÄKNING → Villkorskontroll → Varningar. Alla formler uppdaterade med nya cellreferenser. Villkorskontroll verifierad – formler refererar korrekt efter flytt.</t>
  </si>
  <si>
    <t>Bidragsberäkning ligger nu sist bland beräkningssektionerna (rad 35-42), efter alla inmatningssektioner. Alla värden och formler verifierade korrekta.</t>
  </si>
  <si>
    <t xml:space="preserve">FÖRSTÄRKNINGSBIDRAG </t>
  </si>
  <si>
    <t>Ansökan SPSM (budget)</t>
  </si>
  <si>
    <t>Lås alla fält som inte ska vara inmatningsbara</t>
  </si>
  <si>
    <t>Låste hela arket och låste upp 24 inmatningsceller. Aktiverade bladskydd.</t>
  </si>
  <si>
    <t>Olåsta celler: Grunduppgifter (B5:B7, E5:E6), Medlemsorg (B8), Ingångsvärden (B12, C12), SCB-rapportering (B16, C16, D16, E16, G16), Lärartjänster (B25:B27), Förstärkningsbidrag (B32:B33, C32:C33), Bokföringsunderlag (C37:C40). Alla formel-, rubrik- och layoutceller är låsta.</t>
  </si>
  <si>
    <t>Bladet är nu skyddat. Användaren kan bara redigera de 24 inmatningscellerna (gula, grå och ljusgula fält). Formler, rubriker och beräkningar är låsta.</t>
  </si>
  <si>
    <t>Anpassa färgkodningen i Simulering 2027 till Avstämning 2026</t>
  </si>
  <si>
    <t>Ändrade färgschema i hela simuleringsbladet för konsistens med avstämningsfliken</t>
  </si>
  <si>
    <t>Ändringar: (1) Gul (#FFFF00) inmatning → orange (#FFC000) + blå text (#0000FF), (2) Ljusblå (#00B0F0) sektionsrubriker → mörkblå (#2F5496) + vit text, (3) Röd prognostext → blå text på orange bakgrund, (4) Etiketter → grå bakgrund (#F2F2F2) + fetstil, (5) Totalrad → grön (#E2EFDA) med dubbel kantlinje, (6) Beräknade ingångsvärden → grön bakgrund.</t>
  </si>
  <si>
    <t>Simulering 2027 har nu samma färgkodning som Avstämning 2026: orange=inmatning, mörkblå=sektionsrubriker, grönt=beräknat, grå=etiketter.</t>
  </si>
  <si>
    <t>Prognosvärden (F4:F10) ska inte se ut som inmatningsceller, utan som beräknade värden</t>
  </si>
  <si>
    <t>Ändrade F4:F10 från orange (#FFC000) + blå text till grön (#E2EFDA) + svart text</t>
  </si>
  <si>
    <t>Cellerna F4:F10 (Organisationsbidrag, Verksamhetsbidrag, Allmänt förstärkningsbidrag, Momskompensation, Kostnadstak lärare 2027-2029) markeras nu som beräknade/fasta värden istället för inmatningsfält.</t>
  </si>
  <si>
    <t>Prognosboxen visar nu gröna bakgrundsfärger konsistent med övriga beräknade värden i arbetsboken.</t>
  </si>
  <si>
    <t>Ta bort skiljelinjer H-L och gör kolumnerna smalare så verktyget ryms bättre på skärmen</t>
  </si>
  <si>
    <t>Rensade all formatering från H:L (bakgrundsfärger från sektionsrubriker), krympte H-L till 8pt, justerade A-G</t>
  </si>
  <si>
    <t>Kolumnbredder ändrade: A 270→240, B 150→120, C 160→120, D 160→130, E 130→110, F 110→95, G 110→95. H-L krympta till 8pt. Total bredd minskad från ~1090 till ~910pt (~17% smalare). Bladskydd återaktiverat.</t>
  </si>
  <si>
    <t>Verktyget tar nu mindre horisontellt utrymme. Inga synliga färglinjer i H-L längre.</t>
  </si>
  <si>
    <t>Ta bort färg H-L i rad 1 (merged cell) samt ta bort rad 21 (Differens)</t>
  </si>
  <si>
    <t>Unmerged A1:L1 → re-merged A1:G1, rensade H1:L1. Samma för rad 2. Tog bort rad 21.</t>
  </si>
  <si>
    <t>Rad 1 och 2 var mergade A1:L1/A2:L2 vilket drog med sig blå bakgrund till H-L. Ändrade merge till A1:G1/A2:G2. Rad 21 (Differens rapp.-ingångsv.) borttagen – upparbetad verksamhet (rad 19) och verksamhet utöver ingångsvärde (rad 20) finns kvar.</t>
  </si>
  <si>
    <t>H-L rad 1-2 är nu helt rena. Rad 21 borttagen, alla formler nedan har skiftats upp.</t>
  </si>
  <si>
    <t>Gör det synligt att B4 i Simulering 2027 är en dropplista</t>
  </si>
  <si>
    <t>Lade till data validation med dropdown (RIO/SKL) + inputprompt som visar hjälptext vid klick</t>
  </si>
  <si>
    <t>B4: Data validation med inCellDropDown=true, source='RIO,SKL'. Prompt: 'Välj RIO eller SKL i listan' visas när cellen markeras. Felmeddelande vid ogiltigt värde. Standardvärde satt till SKL (befintligt värde).</t>
  </si>
  <si>
    <t>B4 visar nu en dropdown-pil vid klick samt en hjälpbubbla som förklarar att man ska välja RIO eller SKL.</t>
  </si>
  <si>
    <t>Lägg till inmatning av lärare i allmän kurs och särskild kurs i Simulering 2027-2029</t>
  </si>
  <si>
    <t>Infogade 2 nya rader (12-13) med inmatningsfält för antal lärare allmän resp. särskild kurs</t>
  </si>
  <si>
    <t>Rad 12: 'Antal lärare allmän kurs' (B12, orange, 0.0-format). Rad 13: 'Antal lärare särskild kurs' (B13, orange, 0.0-format). Placerade i indatasektionen efter rad 11 (Antal lärare för särskild förstärkning). Kantlinjer justerade för att matcha befintlig box.</t>
  </si>
  <si>
    <t>Två nya inmatningsfält tillagda i Simulering 2027-2029. Användaren kan nu ange antal lärare för allmän och särskild kurs separat.</t>
  </si>
  <si>
    <t>Visa en decimal för antal lärare särskild förstärkning (B11)</t>
  </si>
  <si>
    <t>Ändrade numberFormat på B11 till 0.0</t>
  </si>
  <si>
    <t>B11 hade heltalformat. Ändrat till 0.0 för att matcha B12:B13 (allmän/särskild kurs).</t>
  </si>
  <si>
    <t>Alla tre lärartjänst-fält (B11:B13) visar nu konsekvent en decimal.</t>
  </si>
  <si>
    <t>Lägg in kontroll på lärartäthet för allmän kurs ≥ 2,0 per 1000 dv, baserat på ingångsvärde 2026 och procent allmän kurs</t>
  </si>
  <si>
    <t>Skapade VILLKORSKONTROLL-sektion (rad 32-34) med lärartäthetsberäkning</t>
  </si>
  <si>
    <t>Formel C34: =IF(B8*B19=0,"",ROUND(B12/(B8*B19)*1000,2)). Logik: dv allmän kurs = ingångsvärde 2026 (B8) × procent allmän kurs (B19), lärartäthet = antal lärare allmän kurs (B12) / dv allmän kurs × 1000. Status D34: ✅ OK om ≥2,0, ❌ annars. Nuvarande utfall: 4,08 (8 lärare / 1 961 dv × 1000).</t>
  </si>
  <si>
    <t>Villkorskontroll tillagd i Simulering 2027-2029. Lärartäthet allmän kurs: 4,08 per 1000 dv – uppfyller kravet ≥ 2,0.</t>
  </si>
  <si>
    <t>Lägg till kontroll att andel särskild kurs ≥ 15%, baserat på ingångsvärde minus beräknat antal dv allmän kurs</t>
  </si>
  <si>
    <t>Lade till rad 35 i villkorskontroll: Andel särskild kurs med formel =IF(B8=0,"",(B8-B8*B19)/B8)</t>
  </si>
  <si>
    <t>Formel C35: (ingångsvärde − dv allmän kurs) / ingångsvärde = (B8 − B8×B19) / B8. Dv allmän kurs = ingångsvärde (B8) × procent allmän kurs (B19). Status D35: ✅ om ≥15%, ❌ annars. Nuvarande utfall: 79,8% (1−20,2%) – uppfyllt.</t>
  </si>
  <si>
    <t>Villkorskontroll har nu två kontroller: Lärartäthet allmän kurs (4,08 ✅) och Andel särskild kurs (79,8% ✅).</t>
  </si>
  <si>
    <t>Lägg till kontroll andel allmän kurs ≥ 15%</t>
  </si>
  <si>
    <t>Lade till rad 36: Andel allmän kurs, formel =IF(B8=0,"",B19)</t>
  </si>
  <si>
    <t>C36 refererar direkt till procent allmän kurs (B19) som redan beräknas från rapporterade dv. Nuvarande utfall: 20,2% – uppfyllt.</t>
  </si>
  <si>
    <t>Villkorskontroll har nu 3 kontroller: Lärartäthet allmän kurs (2,04 ✅), Andel särskild kurs (79,8% ✅), Andel allmän kurs (20,2% ✅).</t>
  </si>
  <si>
    <t>Lägg till kontroll totalt antal lärare (inget kravvärde, bara utfall)</t>
  </si>
  <si>
    <t>Lade till rad 37: Totalt antal lärare, formel =B12+B13+B11</t>
  </si>
  <si>
    <t>C37 summerar lärare allmän kurs (B12) + särskild kurs (B13) + särskild förstärkning (B11). Inget krav eller status – enbart informativt. Utfall: 13,0.</t>
  </si>
  <si>
    <t>Villkorskontroll har nu 4 rader. Totalt antal lärare visas som 13,0 (4+5+4).</t>
  </si>
  <si>
    <t>Ändra 'Totalt antal lärare' till 'Lärartäthet totalt' per 1000 dv</t>
  </si>
  <si>
    <t>Ändrade A37 och C37: =IF(B8=0,"",ROUND((B12+B13+B11)/B8*1000,2))</t>
  </si>
  <si>
    <t>Formel: (lärare allmän + särskild + särskild förstärkning) / ingångsvärde × 1000 = (4+5+4)/9708×1000 = 1,34. Inget kravvärde, enbart informativt.</t>
  </si>
  <si>
    <t>Lärartäthet totalt: 1,34 per 1000 dv.</t>
  </si>
  <si>
    <t>Lägg till lärartäthet för särskild kurs</t>
  </si>
  <si>
    <t>Infogade rad 36: Lärartäthet särskild kurs, formel =ROUND(B13/(B8*(1-B19))*1000,2)</t>
  </si>
  <si>
    <t>Dv särskild kurs = ingångsvärde (B8) × (1 − procent allmän kurs (B19)) = 9708 × 79,8% = 7747. Lärartäthet = lärare särskild kurs (B13) / 7747 × 1000 = 5/7747×1000 = 0,65. Inget kravvärde, enbart informativt.</t>
  </si>
  <si>
    <t>Villkorskontroll har nu 5 rader. Lärartäthet särskild kurs: 0,65 per 1000 dv.</t>
  </si>
  <si>
    <t>Lås alla fält utom de orange inmatningscellerna i Simulering 2027-2029</t>
  </si>
  <si>
    <t>Låste hela arket, låste upp 13 orange inmatningsceller, aktiverade bladskydd</t>
  </si>
  <si>
    <t>Olåsta celler: B4 (Medlemsorg), B5-B7 (Utfall 2025), B8-B10 (Deltagarveckor/rapporterade dv), B11-B13 (Antal lärare), B16/C16/D16 (Utvecklingsbidrag År 1-3). Alla formler, prognosvärden, beräknade fält och rubriker är låsta.</t>
  </si>
  <si>
    <t>Bladet är skyddat. Användaren kan bara redigera de 13 orange inmatningscellerna.</t>
  </si>
  <si>
    <t>Ta bort Skolnamn under grunduppgifter i Avstämning 2026</t>
  </si>
  <si>
    <t>Tog bort rad 5 (Skolnamn) från Avstämning 2026</t>
  </si>
  <si>
    <t>Avskyddade bladet, raderade rad 5, återskyddade. Alla rader nedan har skiftats upp ett steg.</t>
  </si>
  <si>
    <t>Grunduppgifter har nu: Verksamhetsår, Bidragsgrundande lön/tjänst, Medlemsorganisation.</t>
  </si>
  <si>
    <t>Fixa trasiga #REF!-formler efter borttagning av Skolnamn-raden</t>
  </si>
  <si>
    <t>Återställde Egeninsats-raden (D5:E5) som försvann, fixade E31 och E32 formler</t>
  </si>
  <si>
    <t>Borttagningen av rad 5 (Skolnamn) slog ut 'Egeninsats FB (kr/år)' som också låg på rad 5 i D-E-kolumnerna. Infogade ny rad 5 och återställde D5='Egeninsats FB (kr/år)', E5=300000. Fixade E31: =IF((D31-E5)&gt;0,(D31-E5)*E6,0) och E32 med samma mönster. B39 (=ROUND(MIN(E31,E32),-2)) och B41 (totalt) fungerar nu. 0 #REF!-fel kvar.</t>
  </si>
  <si>
    <t>Alla formler fungerar igen. Egeninsats återställd. Bladskydd återaktiverat.</t>
  </si>
  <si>
    <t>Text i D5 syns inte</t>
  </si>
  <si>
    <t>Ändrade fontfärg D5 från vit (#FFFFFF) till svart (#000000)</t>
  </si>
  <si>
    <t>D5 hade vit text på ljusgrå bakgrund (#F2F2F2) – osynligt. Orsakades av att raden ärvde formatering vid infogning.</t>
  </si>
  <si>
    <t>Texten 'Egeninsats FB (kr/år)' syns nu korrekt i D5.</t>
  </si>
  <si>
    <t>Språkligt stöd (dv)</t>
  </si>
  <si>
    <t>Ändra '(antal)' till '(dv)' i cell C11 på Avstämning 2026</t>
  </si>
  <si>
    <t>Ändrade celltext från 'Språkligt stöd (antal)' till 'Språkligt stöd (dv)'</t>
  </si>
  <si>
    <t>Bladet var skyddat – tog tillfälligt bort skyddet, ändrade värdet, och skyddade bladet igen.</t>
  </si>
  <si>
    <t>C11 uppdaterad. Bladskydd återställt.</t>
  </si>
  <si>
    <t>INSTRUKTION – AVSTÄMNINGSVERKTYG 2026</t>
  </si>
  <si>
    <t>1. SYFTE</t>
  </si>
  <si>
    <t>Vad verktyget gör:</t>
  </si>
  <si>
    <t>Beräknar upparbetat statsbidrag för en folkhögskola baserat på redovisad verksamhet (deltagarveckor) och lärartjänster. Verktyget hanterar tre bidragstyper: verksamhetsbidrag, språkligt stöd och förstärkningsbidrag (SPSM). Det jämför med redan bokförda belopp och visar vad som återstår att bokföra.</t>
  </si>
  <si>
    <t>När det används:</t>
  </si>
  <si>
    <t>Vid årsavstämning av statsbidrag, när folkhögskolorna har rapporterat sin verksamhet till SCB och kostnaderna för förstärkningsbidrag är kända.</t>
  </si>
  <si>
    <t>2. FÄRGKODNING</t>
  </si>
  <si>
    <t>🟡 Orange fält (blå text)</t>
  </si>
  <si>
    <t>Manuell inmatning – här skriver du in värden. Dessa är de enda celler som går att redigera.</t>
  </si>
  <si>
    <t>🟢 Grönt fält (svart text)</t>
  </si>
  <si>
    <t>Beräknat värde – formler som beräknas automatiskt. Kan inte redigeras.</t>
  </si>
  <si>
    <t>🟨 Ljusgult fält (blå text)</t>
  </si>
  <si>
    <t>Bokföringsunderlag – belopp som redan bokförts sedan tidigare. Manuell inmatning.</t>
  </si>
  <si>
    <t>🔴 Röd text</t>
  </si>
  <si>
    <t>Varningsmeddelande – visas automatiskt om ett villkor inte är uppfyllt.</t>
  </si>
  <si>
    <t>3. STEG-FÖR-STEG</t>
  </si>
  <si>
    <t>Steg 1 – Grunduppgifter (rad 4–8)</t>
  </si>
  <si>
    <t>Verksamhetsår (B6)</t>
  </si>
  <si>
    <t>Förifyllt med 2026. Ändra vid behov.</t>
  </si>
  <si>
    <t>Bidragsgrundande lön/tjänst (B7)</t>
  </si>
  <si>
    <t>FBR:s fastställda lönebelopp per heltidstjänst (715 880 kr för 2026). Används som tak för lönekostnader och för beräkning av språkligt stöd.</t>
  </si>
  <si>
    <t>Medlemsorganisation (B8)</t>
  </si>
  <si>
    <t>Välj RIO eller SKL i dropplistan. Styr om momskompensation beräknas (enbart RIO).</t>
  </si>
  <si>
    <t>Egeninsats FB (E5)</t>
  </si>
  <si>
    <t>Folkbildningsrådets egeninsats i kr/år. Dras av från lönekostnad vid beräkning av förstärkningsbidrag.</t>
  </si>
  <si>
    <t>Beräknad täckningsgrad FB (E6)</t>
  </si>
  <si>
    <t>Procentsats för hur stor del av nettokostnaden som täcks av förstärkningsbidrag.</t>
  </si>
  <si>
    <t>Steg 2 – Ingångsvärden från FBR (rad 10–12)</t>
  </si>
  <si>
    <t>Verksamhetsbidrag dv (B12)</t>
  </si>
  <si>
    <t>Folkhögskolans ingångsvärde i deltagarveckor för ordinarie verksamhet, fastställt av FBR.</t>
  </si>
  <si>
    <t>Språkligt stöd dv (C12)</t>
  </si>
  <si>
    <t>Ingångsvärde i deltagarveckor för språkligt stöd, fastställt av FBR.</t>
  </si>
  <si>
    <t>Steg 3 – Redovisad verksamhet (rad 14–20)</t>
  </si>
  <si>
    <t>SCB-rapportering (B16–E16, G16)</t>
  </si>
  <si>
    <t>Fyll i rapporterade deltagarveckor per kurstyp: Allmän kurs, Särskild kurs, Korta kurser, Kultur och Språkligt stöd. TOTALT (F16) beräknas automatiskt.</t>
  </si>
  <si>
    <t>Beräknas: TOTALT / ingångsvärde. Varning visas om &gt;125%.</t>
  </si>
  <si>
    <t>Upparbetad verksamhet</t>
  </si>
  <si>
    <t>Beräknas: Det lägsta av redovisat och ingångsvärde. Bidrag beräknas på detta värde.</t>
  </si>
  <si>
    <t>Beräknas: Eventuellt överskott som inte genererar ytterligare bidrag.</t>
  </si>
  <si>
    <t>Steg 4 – Lärartjänster (rad 22–27)</t>
  </si>
  <si>
    <t>Ordinarie lärartjänster (B24)</t>
  </si>
  <si>
    <t>Antal heltidstjänster lärare. Används i villkorskontroll för lärartäthet.</t>
  </si>
  <si>
    <t>Utökade – språkligt stöd (B25)</t>
  </si>
  <si>
    <t>Antal utökade tjänster för språkligt stöd. Styr lönekostnadstaket för språkligt stöd-bidraget.</t>
  </si>
  <si>
    <t>Utökade – funktionsneds. (B26)</t>
  </si>
  <si>
    <t>Antal utökade tjänster för särskilt stöd (funktionsnedsättning). Ingår i SPSM-beräkningen.</t>
  </si>
  <si>
    <t>Beräknad kostnad tak (C24–C27)</t>
  </si>
  <si>
    <t>Beräknas: antal tjänster × bidragsgrundande lön. Maximal kostnad som FBR ersätter.</t>
  </si>
  <si>
    <t>Steg 5 – Förstärkningsbidrag SPSM (rad 29–32)</t>
  </si>
  <si>
    <t>Ansökan SPSM (B31, C31)</t>
  </si>
  <si>
    <t>Antal tjänster och faktisk lönekostnad enligt ansökan (budget).</t>
  </si>
  <si>
    <t>Utfall (B32, C32)</t>
  </si>
  <si>
    <t>Faktiskt antal tjänster och lönekostnad. Bidraget begränsas till det lägsta av ansökan och utfall.</t>
  </si>
  <si>
    <t>Bidragsgrund. lönekostnad (D31–D32)</t>
  </si>
  <si>
    <t>Beräknas: Det lägsta av faktisk kostnad och (antal tjänster × bidragsgrundande lön).</t>
  </si>
  <si>
    <t>Beräknat bidrag (E31–E32)</t>
  </si>
  <si>
    <t>Beräknas: (lönekostnad – egeninsats) × täckningsgrad, om nettokostnaden är positiv.</t>
  </si>
  <si>
    <t>Steg 6 – Bidragsberäkning (rad 34–41)</t>
  </si>
  <si>
    <t>Verksamhetsbidrag (B36)</t>
  </si>
  <si>
    <t>Beräknas: upparbetad verksamhet × 1 768 kr/dv, avrundat till hundratal.</t>
  </si>
  <si>
    <t>Språkligt stöd (B37)</t>
  </si>
  <si>
    <t>Beräknas: det lägsta av (redovisade dv × 290 kr, begränsat till ingångsvärdet) och (utökade lärartjänster spr. stöd × bidragsgrundande lön). Avrundat till hundratal.</t>
  </si>
  <si>
    <t>Momskompensation RIO (B38)</t>
  </si>
  <si>
    <t>Beräknas: upparbetad verksamhet × 103 kr/dv. Visas som 0 kr om medlemsorganisation = SKL.</t>
  </si>
  <si>
    <t>Förstärkningsbidrag (B39)</t>
  </si>
  <si>
    <t>Beräknas: det lägsta av beräknat bidrag för ansökan och utfall, avrundat till hundratal.</t>
  </si>
  <si>
    <t>Bokfört sedan tidigare (C36–C39)</t>
  </si>
  <si>
    <t>Fyll i belopp som redan bokförts (ljusgula fält). Att bokföra (D-kolumnen) beräknas som skillnaden.</t>
  </si>
  <si>
    <t>TOTALT UPPARBETAT (B41)</t>
  </si>
  <si>
    <t>Summan av alla fyra bidragstyper. Jämför med bokfört för att se vad som återstår.</t>
  </si>
  <si>
    <t>Steg 7 – Villkorskontroll (rad 43–47)</t>
  </si>
  <si>
    <t>Krav: ≥ 15% av totalt redovisade dv. Beräknas automatiskt från SCB-rapporteringen.</t>
  </si>
  <si>
    <t>Krav: ≥ 1,8. Beräknas: ordinarie lärartjänster / totalt redovisade dv × 1000.</t>
  </si>
  <si>
    <t>Krav: ≥ 1,8. Beräknas: totalt antal lärare (inkl. utökade) / totalt redovisade dv × 1000.</t>
  </si>
  <si>
    <t>Visas som ✅ OK om kravet uppfylls, ❌ För låg om det inte uppfylls, eller – om data saknas.</t>
  </si>
  <si>
    <t>4. VARNINGAR (rad 49–51)</t>
  </si>
  <si>
    <t>Automatiska varningar</t>
  </si>
  <si>
    <t>⚠️ Röd text visas om rapporterad verksamhet överstiger 125% av ingångsvärdet, eller om Kultur överstiger 200 dv.</t>
  </si>
  <si>
    <t>5. SAMMANFATTNING – INMATNINGSFÄLT</t>
  </si>
  <si>
    <t>Fält</t>
  </si>
  <si>
    <t>Beskrivning</t>
  </si>
  <si>
    <t>B6 – Verksamhetsår</t>
  </si>
  <si>
    <t>Ange årtal (förifyllt 2026)</t>
  </si>
  <si>
    <t>B7 – Bidragsgrundande lön</t>
  </si>
  <si>
    <t>FBR:s fastställda belopp per heltid</t>
  </si>
  <si>
    <t>B8 – Medlemsorganisation</t>
  </si>
  <si>
    <t>Dropdown: RIO eller SKL</t>
  </si>
  <si>
    <t>E5 – Egeninsats FB</t>
  </si>
  <si>
    <t>FBR:s egeninsats (kr/år)</t>
  </si>
  <si>
    <t>E6 – Täckningsgrad FB</t>
  </si>
  <si>
    <t>Procent för förstärkningsbidrag</t>
  </si>
  <si>
    <t>B12 – Ingångsvärde verksamhet</t>
  </si>
  <si>
    <t>Deltagarveckor ordinarie</t>
  </si>
  <si>
    <t>C12 – Ingångsvärde spr. stöd</t>
  </si>
  <si>
    <t>Deltagarveckor språkligt stöd</t>
  </si>
  <si>
    <t>B16–E16, G16 – SCB-rapportering</t>
  </si>
  <si>
    <t>Redovisade dv per kurstyp + språkl. stöd</t>
  </si>
  <si>
    <t>B24–B26 – Lärartjänster</t>
  </si>
  <si>
    <t>Antal heltidstjänster per kategori</t>
  </si>
  <si>
    <t>B31–B32, C31–C32 – SPSM</t>
  </si>
  <si>
    <t>Ansökan/utfall: tjänster + kostnad</t>
  </si>
  <si>
    <t>C36–C39 – Bokfört sedan tidigare</t>
  </si>
  <si>
    <t>Redan bokförda belopp per bidragstyp</t>
  </si>
  <si>
    <t>6. VIKTIGA BEGRÄNSNINGSREGLER</t>
  </si>
  <si>
    <t>Betalas för max ingångsvärdet i dv. Redovisade dv utöver ingångsvärdet ger inget extra bidrag.</t>
  </si>
  <si>
    <t>Begränsas av två tak: (1) ingångsvärde dv × 290 kr, och (2) antal utökade lärartjänster × bidragsgrundande lön. Det lägsta värdet gäller.</t>
  </si>
  <si>
    <t>Begränsas till det lägsta av ansökan (budget) och utfall. Lönekostnad begränsas till antal tjänster × bidragsgrundande lön. Egeninsats dras av före täckningsgrad.</t>
  </si>
  <si>
    <t>Betalas enbart till RIO-folkhögskolor (103 kr/dv).</t>
  </si>
  <si>
    <t>Avrundning</t>
  </si>
  <si>
    <t>Alla bidragsbelopp avrundas till närmaste hundratal kr.</t>
  </si>
  <si>
    <t>7. TIPS</t>
  </si>
  <si>
    <t>Bladet är skyddat</t>
  </si>
  <si>
    <t>Enbart orange och ljusgula fält kan redigeras. Lösenord krävs för att låsa upp hela bladet.</t>
  </si>
  <si>
    <t>Börja med ingångsvärden</t>
  </si>
  <si>
    <t>Fyll i grunduppgifter och ingångsvärden först – övriga beräkningar bygger på dessa.</t>
  </si>
  <si>
    <t>Kolla villkor</t>
  </si>
  <si>
    <t>Kontrollera villkorsavsnittet (rad 43–47) för att säkerställa att folkhögskolan uppfyller kraven.</t>
  </si>
  <si>
    <t>"Att bokföra" visar nästa steg</t>
  </si>
  <si>
    <t>Kolumn D i bidragsberäkningen visar skillnaden mellan beräknat bidrag och redan bokfört.</t>
  </si>
  <si>
    <t>Skriv en instruktion för avstämning 2026</t>
  </si>
  <si>
    <t>Skapade ny flik 'Instruktion' med utförlig guide för avstämningsverktyget</t>
  </si>
  <si>
    <t>7 sektioner: (1) Syfte, (2) Färgkodning, (3) Steg-för-steg genom alla 7 avsnitt i verktyget, (4) Varningar, (5) Sammanfattning av alla inmatningsfält, (6) Begränsningsregler (tak för bidrag), (7) Tips. Två-kolumnslayout med detaljer till vänster och översikt/regler till höger. Samma färgschema som avstämningsverktyget.</t>
  </si>
  <si>
    <t>Ny flik 'Instruktion' skapad som position 2 (efter Claude Log). Innehåller komplett användarhandledning med cellreferenser, beräkningslogik och regler för alla bidragstyper.</t>
  </si>
  <si>
    <t>Skriv instruktion för Simulering 2027-2029, lägg i egen flik 'Instruktion 2'</t>
  </si>
  <si>
    <t>Skapade ny flik 'Instruktion 2' med utförlig guide för simuleringsverktyget</t>
  </si>
  <si>
    <t>7 sektioner: (1) Syfte inkl. skillnad mot Avstämning, (2) Färgkodning (orange/grönt/grått), (3) Steg-för-steg genom 5 avsnitt (Indata skola, Särskilda beslut, Ingångsvärden, Prognosvärden, Beräknade bidrag), (4) Villkorskontroll med alla 5 kontroller, (5) Infasningslogik med trappsteg, (6) Sammanfattning inmatningsfält, (7) Tips. Samma färgschema som övriga flikar.</t>
  </si>
  <si>
    <t>Ny flik 'Instruktion 2' skapad som position 3. Komplett användarhandledning för simuleringsverktyget med cellreferenser, beräkningslogik och särskild sektion om infasningsmekanismen.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</si>
</sst>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i/>
      <sz val="10"/>
      <color rgb="FF2F5496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C00000"/>
      <name val="Calibri"/>
      <family val="2"/>
      <scheme val="minor"/>
    </font>
    <font>
      <i/>
      <sz val="9"/>
      <color rgb="FF59595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rgb="FFFFFFFF"/>
      <name val="Calibri"/>
      <scheme val="minor"/>
    </font>
    <font>
      <i/>
      <sz val="10"/>
      <color rgb="FF2F5496"/>
      <name val="Calibri"/>
      <scheme val="minor"/>
    </font>
    <font>
      <b/>
      <sz val="12"/>
      <color rgb="FFFFFF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2F549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F549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auto="1"/>
      </bottom>
      <diagonal/>
    </border>
    <border>
      <left/>
      <right/>
      <top/>
      <bottom style="thin">
        <color rgb="FFD6DCE4"/>
      </bottom>
      <diagonal/>
    </border>
    <border>
      <left/>
      <right/>
      <top style="thin">
        <color rgb="FFD6DCE4"/>
      </top>
      <bottom style="thin">
        <color rgb="FFD6DCE4"/>
      </bottom>
      <diagonal/>
    </border>
    <border>
      <left/>
      <right/>
      <top style="thin">
        <color rgb="FFD6DCE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4" borderId="0" xfId="0" applyFont="1" applyFill="1"/>
    <xf numFmtId="14" fontId="0" fillId="0" borderId="0" xfId="0" applyNumberFormat="1"/>
    <xf numFmtId="0" fontId="1" fillId="5" borderId="0" xfId="0" applyFont="1" applyFill="1"/>
    <xf numFmtId="0" fontId="0" fillId="5" borderId="0" xfId="0" applyFill="1"/>
    <xf numFmtId="0" fontId="1" fillId="6" borderId="0" xfId="0" applyFont="1" applyFill="1"/>
    <xf numFmtId="0" fontId="1" fillId="0" borderId="0" xfId="0" applyFont="1"/>
    <xf numFmtId="0" fontId="0" fillId="7" borderId="0" xfId="0" applyFill="1"/>
    <xf numFmtId="164" fontId="0" fillId="7" borderId="0" xfId="0" applyNumberFormat="1" applyFill="1"/>
    <xf numFmtId="3" fontId="0" fillId="7" borderId="0" xfId="0" applyNumberFormat="1" applyFill="1"/>
    <xf numFmtId="3" fontId="0" fillId="0" borderId="0" xfId="0" applyNumberFormat="1"/>
    <xf numFmtId="0" fontId="1" fillId="7" borderId="1" xfId="0" applyFont="1" applyFill="1" applyBorder="1"/>
    <xf numFmtId="165" fontId="1" fillId="7" borderId="1" xfId="0" applyNumberFormat="1" applyFont="1" applyFill="1" applyBorder="1"/>
    <xf numFmtId="3" fontId="1" fillId="7" borderId="1" xfId="0" applyNumberFormat="1" applyFont="1" applyFill="1" applyBorder="1"/>
    <xf numFmtId="0" fontId="1" fillId="7" borderId="2" xfId="0" applyFont="1" applyFill="1" applyBorder="1"/>
    <xf numFmtId="3" fontId="1" fillId="7" borderId="2" xfId="0" applyNumberFormat="1" applyFont="1" applyFill="1" applyBorder="1"/>
    <xf numFmtId="164" fontId="0" fillId="0" borderId="0" xfId="0" applyNumberFormat="1"/>
    <xf numFmtId="2" fontId="0" fillId="0" borderId="0" xfId="0" applyNumberFormat="1"/>
    <xf numFmtId="0" fontId="4" fillId="9" borderId="0" xfId="0" applyFont="1" applyFill="1"/>
    <xf numFmtId="0" fontId="6" fillId="0" borderId="0" xfId="0" applyFont="1"/>
    <xf numFmtId="0" fontId="7" fillId="0" borderId="0" xfId="0" applyFont="1"/>
    <xf numFmtId="0" fontId="5" fillId="3" borderId="0" xfId="0" applyFont="1" applyFill="1" applyProtection="1">
      <protection locked="0"/>
    </xf>
    <xf numFmtId="3" fontId="5" fillId="3" borderId="0" xfId="0" applyNumberFormat="1" applyFont="1" applyFill="1" applyProtection="1">
      <protection locked="0"/>
    </xf>
    <xf numFmtId="164" fontId="5" fillId="3" borderId="0" xfId="0" applyNumberFormat="1" applyFont="1" applyFill="1" applyProtection="1">
      <protection locked="0"/>
    </xf>
    <xf numFmtId="3" fontId="5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165" fontId="5" fillId="2" borderId="0" xfId="0" applyNumberFormat="1" applyFont="1" applyFill="1" applyProtection="1">
      <protection locked="0"/>
    </xf>
    <xf numFmtId="3" fontId="5" fillId="8" borderId="0" xfId="0" applyNumberFormat="1" applyFont="1" applyFill="1" applyProtection="1">
      <protection locked="0"/>
    </xf>
    <xf numFmtId="0" fontId="8" fillId="0" borderId="0" xfId="0" applyFont="1"/>
    <xf numFmtId="0" fontId="4" fillId="5" borderId="0" xfId="0" applyFont="1" applyFill="1"/>
    <xf numFmtId="3" fontId="10" fillId="10" borderId="0" xfId="0" applyNumberFormat="1" applyFont="1" applyFill="1"/>
    <xf numFmtId="0" fontId="9" fillId="5" borderId="0" xfId="0" applyFont="1" applyFill="1"/>
    <xf numFmtId="0" fontId="12" fillId="0" borderId="0" xfId="0" applyFont="1"/>
    <xf numFmtId="0" fontId="13" fillId="4" borderId="0" xfId="0" applyFont="1" applyFill="1" applyAlignment="1">
      <alignment vertical="top"/>
    </xf>
    <xf numFmtId="0" fontId="0" fillId="4" borderId="0" xfId="0" applyFill="1" applyAlignment="1">
      <alignment vertical="top"/>
    </xf>
    <xf numFmtId="0" fontId="0" fillId="0" borderId="0" xfId="0" applyAlignment="1">
      <alignment vertical="top"/>
    </xf>
    <xf numFmtId="0" fontId="15" fillId="0" borderId="0" xfId="0" applyFont="1" applyAlignment="1">
      <alignment vertical="top"/>
    </xf>
    <xf numFmtId="0" fontId="14" fillId="0" borderId="0" xfId="0" applyFont="1" applyAlignment="1">
      <alignment vertical="top" wrapText="1"/>
    </xf>
    <xf numFmtId="0" fontId="15" fillId="6" borderId="3" xfId="0" applyFont="1" applyFill="1" applyBorder="1" applyAlignment="1">
      <alignment vertical="top"/>
    </xf>
    <xf numFmtId="0" fontId="15" fillId="6" borderId="3" xfId="0" applyFont="1" applyFill="1" applyBorder="1" applyAlignment="1">
      <alignment vertical="top" wrapText="1"/>
    </xf>
    <xf numFmtId="0" fontId="14" fillId="0" borderId="4" xfId="0" applyFont="1" applyBorder="1" applyAlignment="1">
      <alignment vertical="top"/>
    </xf>
    <xf numFmtId="0" fontId="14" fillId="0" borderId="4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4" borderId="0" xfId="0" applyFill="1" applyAlignment="1">
      <alignment vertical="top" wrapText="1"/>
    </xf>
    <xf numFmtId="0" fontId="15" fillId="2" borderId="0" xfId="0" applyFont="1" applyFill="1" applyAlignment="1">
      <alignment vertical="top"/>
    </xf>
    <xf numFmtId="0" fontId="15" fillId="7" borderId="0" xfId="0" applyFont="1" applyFill="1" applyAlignment="1">
      <alignment vertical="top"/>
    </xf>
    <xf numFmtId="0" fontId="15" fillId="8" borderId="0" xfId="0" applyFont="1" applyFill="1" applyAlignment="1">
      <alignment vertical="top"/>
    </xf>
    <xf numFmtId="0" fontId="16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5" xfId="0" applyFont="1" applyBorder="1" applyAlignment="1">
      <alignment vertical="top" wrapText="1"/>
    </xf>
    <xf numFmtId="0" fontId="11" fillId="4" borderId="0" xfId="0" applyFont="1" applyFill="1"/>
    <xf numFmtId="0" fontId="2" fillId="4" borderId="0" xfId="0" applyFont="1" applyFill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382EE434-B342-46D1-8037-8591C0668DFC}">
  <we:reference id="29673e3c-d826-4f00-92ee-162334a52b1a" version="1.0.0.8" store="EXCatalog" storeType="EXCatalog"/>
  <we:alternateReferences>
    <we:reference id="WA200009404" version="1.0.0.8" store="sv-SE" storeType="OMEX"/>
  </we:alternateReferences>
  <we:properties/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3656-FD75-4EAC-B2CE-ABC79CFE4C24}">
  <dimension ref="A1:F30"/>
  <sheetViews>
    <sheetView workbookViewId="0"/>
  </sheetViews>
  <sheetFormatPr defaultRowHeight="14.5" x14ac:dyDescent="0.35"/>
  <cols>
    <col min="1" max="1" width="9.08984375" customWidth="1"/>
    <col min="2" max="2" width="15.453125" customWidth="1"/>
    <col min="3" max="3" width="45.453125" customWidth="1"/>
    <col min="4" max="4" width="36.36328125" customWidth="1"/>
    <col min="5" max="5" width="63.6328125" customWidth="1"/>
    <col min="6" max="6" width="45.453125" customWidth="1"/>
  </cols>
  <sheetData>
    <row r="1" spans="1:6" x14ac:dyDescent="0.35">
      <c r="A1" s="1" t="s">
        <v>53</v>
      </c>
      <c r="B1" s="1" t="s">
        <v>54</v>
      </c>
      <c r="C1" s="1" t="s">
        <v>55</v>
      </c>
      <c r="D1" s="1" t="s">
        <v>56</v>
      </c>
      <c r="E1" s="1" t="s">
        <v>57</v>
      </c>
      <c r="F1" s="1" t="s">
        <v>58</v>
      </c>
    </row>
    <row r="2" spans="1:6" x14ac:dyDescent="0.35">
      <c r="A2">
        <v>1</v>
      </c>
      <c r="B2" s="2">
        <v>46097</v>
      </c>
      <c r="C2" t="s">
        <v>59</v>
      </c>
      <c r="D2" t="s">
        <v>60</v>
      </c>
      <c r="E2" t="s">
        <v>61</v>
      </c>
      <c r="F2" t="s">
        <v>62</v>
      </c>
    </row>
    <row r="3" spans="1:6" x14ac:dyDescent="0.35">
      <c r="A3">
        <v>2</v>
      </c>
      <c r="B3" s="2">
        <v>46097</v>
      </c>
      <c r="C3" t="s">
        <v>67</v>
      </c>
      <c r="D3" t="s">
        <v>68</v>
      </c>
      <c r="E3" t="s">
        <v>69</v>
      </c>
      <c r="F3" t="s">
        <v>70</v>
      </c>
    </row>
    <row r="4" spans="1:6" x14ac:dyDescent="0.35">
      <c r="A4">
        <v>3</v>
      </c>
      <c r="B4" s="2">
        <v>46097</v>
      </c>
      <c r="C4" t="s">
        <v>71</v>
      </c>
      <c r="D4" t="s">
        <v>72</v>
      </c>
      <c r="E4" t="s">
        <v>73</v>
      </c>
      <c r="F4" t="s">
        <v>74</v>
      </c>
    </row>
    <row r="5" spans="1:6" x14ac:dyDescent="0.35">
      <c r="A5">
        <v>4</v>
      </c>
      <c r="B5" s="2">
        <v>46097</v>
      </c>
      <c r="C5" t="s">
        <v>75</v>
      </c>
      <c r="D5" t="s">
        <v>76</v>
      </c>
      <c r="E5" t="s">
        <v>77</v>
      </c>
      <c r="F5" t="s">
        <v>78</v>
      </c>
    </row>
    <row r="6" spans="1:6" x14ac:dyDescent="0.35">
      <c r="A6">
        <v>5</v>
      </c>
      <c r="B6" s="2">
        <v>46097</v>
      </c>
      <c r="C6" t="s">
        <v>79</v>
      </c>
      <c r="D6" t="s">
        <v>80</v>
      </c>
      <c r="E6" t="s">
        <v>81</v>
      </c>
      <c r="F6" t="s">
        <v>82</v>
      </c>
    </row>
    <row r="7" spans="1:6" x14ac:dyDescent="0.35">
      <c r="A7">
        <v>6</v>
      </c>
      <c r="B7" s="2">
        <v>46097</v>
      </c>
      <c r="C7" t="s">
        <v>84</v>
      </c>
      <c r="D7" t="s">
        <v>85</v>
      </c>
      <c r="E7" t="s">
        <v>86</v>
      </c>
      <c r="F7" t="s">
        <v>87</v>
      </c>
    </row>
    <row r="8" spans="1:6" x14ac:dyDescent="0.35">
      <c r="A8">
        <v>7</v>
      </c>
      <c r="B8" s="2">
        <v>46097</v>
      </c>
      <c r="C8" t="s">
        <v>88</v>
      </c>
      <c r="D8" t="s">
        <v>89</v>
      </c>
      <c r="E8" t="s">
        <v>90</v>
      </c>
      <c r="F8" t="s">
        <v>91</v>
      </c>
    </row>
    <row r="9" spans="1:6" x14ac:dyDescent="0.35">
      <c r="A9">
        <v>8</v>
      </c>
      <c r="B9" s="2">
        <v>46097</v>
      </c>
      <c r="C9" t="s">
        <v>93</v>
      </c>
      <c r="D9" t="s">
        <v>94</v>
      </c>
      <c r="E9" t="s">
        <v>95</v>
      </c>
      <c r="F9" t="s">
        <v>96</v>
      </c>
    </row>
    <row r="10" spans="1:6" x14ac:dyDescent="0.35">
      <c r="A10">
        <v>9</v>
      </c>
      <c r="B10" s="2">
        <v>46097</v>
      </c>
      <c r="C10" t="s">
        <v>99</v>
      </c>
      <c r="D10" t="s">
        <v>100</v>
      </c>
      <c r="E10" t="s">
        <v>101</v>
      </c>
      <c r="F10" t="s">
        <v>102</v>
      </c>
    </row>
    <row r="11" spans="1:6" x14ac:dyDescent="0.35">
      <c r="A11">
        <v>10</v>
      </c>
      <c r="B11" s="2">
        <v>46097</v>
      </c>
      <c r="C11" t="s">
        <v>103</v>
      </c>
      <c r="D11" t="s">
        <v>104</v>
      </c>
      <c r="E11" t="s">
        <v>105</v>
      </c>
      <c r="F11" t="s">
        <v>106</v>
      </c>
    </row>
    <row r="12" spans="1:6" x14ac:dyDescent="0.35">
      <c r="A12">
        <v>11</v>
      </c>
      <c r="B12" s="2">
        <v>46097</v>
      </c>
      <c r="C12" t="s">
        <v>107</v>
      </c>
      <c r="D12" t="s">
        <v>108</v>
      </c>
      <c r="E12" t="s">
        <v>109</v>
      </c>
      <c r="F12" t="s">
        <v>110</v>
      </c>
    </row>
    <row r="13" spans="1:6" x14ac:dyDescent="0.35">
      <c r="A13">
        <v>12</v>
      </c>
      <c r="B13" s="2">
        <v>46097</v>
      </c>
      <c r="C13" t="s">
        <v>111</v>
      </c>
      <c r="D13" t="s">
        <v>112</v>
      </c>
      <c r="E13" t="s">
        <v>113</v>
      </c>
      <c r="F13" t="s">
        <v>114</v>
      </c>
    </row>
    <row r="14" spans="1:6" x14ac:dyDescent="0.35">
      <c r="A14">
        <v>13</v>
      </c>
      <c r="B14" s="2">
        <v>46097</v>
      </c>
      <c r="C14" t="s">
        <v>115</v>
      </c>
      <c r="D14" t="s">
        <v>116</v>
      </c>
      <c r="E14" t="s">
        <v>117</v>
      </c>
      <c r="F14" t="s">
        <v>118</v>
      </c>
    </row>
    <row r="15" spans="1:6" x14ac:dyDescent="0.35">
      <c r="A15">
        <v>14</v>
      </c>
      <c r="B15" s="2">
        <v>46097</v>
      </c>
      <c r="C15" t="s">
        <v>119</v>
      </c>
      <c r="D15" t="s">
        <v>120</v>
      </c>
      <c r="E15" t="s">
        <v>121</v>
      </c>
      <c r="F15" t="s">
        <v>122</v>
      </c>
    </row>
    <row r="16" spans="1:6" x14ac:dyDescent="0.35">
      <c r="A16">
        <v>15</v>
      </c>
      <c r="B16" s="2">
        <v>46097</v>
      </c>
      <c r="C16" t="s">
        <v>123</v>
      </c>
      <c r="D16" t="s">
        <v>124</v>
      </c>
      <c r="E16" t="s">
        <v>125</v>
      </c>
      <c r="F16" t="s">
        <v>126</v>
      </c>
    </row>
    <row r="17" spans="1:6" x14ac:dyDescent="0.35">
      <c r="A17">
        <v>16</v>
      </c>
      <c r="B17" s="2">
        <v>46097</v>
      </c>
      <c r="C17" t="s">
        <v>127</v>
      </c>
      <c r="D17" t="s">
        <v>128</v>
      </c>
      <c r="E17" t="s">
        <v>129</v>
      </c>
      <c r="F17" t="s">
        <v>130</v>
      </c>
    </row>
    <row r="18" spans="1:6" x14ac:dyDescent="0.35">
      <c r="A18">
        <v>17</v>
      </c>
      <c r="B18" s="2">
        <v>46097</v>
      </c>
      <c r="C18" t="s">
        <v>131</v>
      </c>
      <c r="D18" t="s">
        <v>132</v>
      </c>
      <c r="E18" t="s">
        <v>133</v>
      </c>
      <c r="F18" t="s">
        <v>134</v>
      </c>
    </row>
    <row r="19" spans="1:6" x14ac:dyDescent="0.35">
      <c r="A19">
        <v>18</v>
      </c>
      <c r="B19" s="2">
        <v>46097</v>
      </c>
      <c r="C19" t="s">
        <v>135</v>
      </c>
      <c r="D19" t="s">
        <v>136</v>
      </c>
      <c r="E19" t="s">
        <v>137</v>
      </c>
      <c r="F19" t="s">
        <v>138</v>
      </c>
    </row>
    <row r="20" spans="1:6" x14ac:dyDescent="0.35">
      <c r="A20">
        <v>19</v>
      </c>
      <c r="B20" s="2">
        <v>46097</v>
      </c>
      <c r="C20" t="s">
        <v>139</v>
      </c>
      <c r="D20" t="s">
        <v>140</v>
      </c>
      <c r="E20" t="s">
        <v>141</v>
      </c>
      <c r="F20" t="s">
        <v>142</v>
      </c>
    </row>
    <row r="21" spans="1:6" x14ac:dyDescent="0.35">
      <c r="A21">
        <v>20</v>
      </c>
      <c r="B21" s="2">
        <v>46097</v>
      </c>
      <c r="C21" t="s">
        <v>143</v>
      </c>
      <c r="D21" t="s">
        <v>144</v>
      </c>
      <c r="E21" t="s">
        <v>145</v>
      </c>
      <c r="F21" t="s">
        <v>146</v>
      </c>
    </row>
    <row r="22" spans="1:6" x14ac:dyDescent="0.35">
      <c r="A22">
        <v>21</v>
      </c>
      <c r="B22" s="2">
        <v>46097</v>
      </c>
      <c r="C22" t="s">
        <v>147</v>
      </c>
      <c r="D22" t="s">
        <v>148</v>
      </c>
      <c r="E22" t="s">
        <v>149</v>
      </c>
      <c r="F22" t="s">
        <v>150</v>
      </c>
    </row>
    <row r="23" spans="1:6" x14ac:dyDescent="0.35">
      <c r="A23">
        <v>22</v>
      </c>
      <c r="B23" s="2">
        <v>46097</v>
      </c>
      <c r="C23" t="s">
        <v>151</v>
      </c>
      <c r="D23" t="s">
        <v>152</v>
      </c>
      <c r="E23" t="s">
        <v>153</v>
      </c>
      <c r="F23" t="s">
        <v>154</v>
      </c>
    </row>
    <row r="24" spans="1:6" x14ac:dyDescent="0.35">
      <c r="A24">
        <v>23</v>
      </c>
      <c r="B24" s="2">
        <v>46097</v>
      </c>
      <c r="C24" t="s">
        <v>155</v>
      </c>
      <c r="D24" t="s">
        <v>156</v>
      </c>
      <c r="E24" t="s">
        <v>157</v>
      </c>
      <c r="F24" t="s">
        <v>158</v>
      </c>
    </row>
    <row r="25" spans="1:6" x14ac:dyDescent="0.35">
      <c r="A25">
        <v>24</v>
      </c>
      <c r="B25" s="2">
        <v>46097</v>
      </c>
      <c r="C25" t="s">
        <v>159</v>
      </c>
      <c r="D25" t="s">
        <v>160</v>
      </c>
      <c r="E25" t="s">
        <v>161</v>
      </c>
      <c r="F25" t="s">
        <v>162</v>
      </c>
    </row>
    <row r="26" spans="1:6" x14ac:dyDescent="0.35">
      <c r="A26">
        <v>25</v>
      </c>
      <c r="B26" s="2">
        <v>46097</v>
      </c>
      <c r="C26" t="s">
        <v>163</v>
      </c>
      <c r="D26" t="s">
        <v>164</v>
      </c>
      <c r="E26" t="s">
        <v>165</v>
      </c>
      <c r="F26" t="s">
        <v>166</v>
      </c>
    </row>
    <row r="27" spans="1:6" x14ac:dyDescent="0.35">
      <c r="A27">
        <v>26</v>
      </c>
      <c r="B27" s="2">
        <v>46097</v>
      </c>
      <c r="C27" t="s">
        <v>167</v>
      </c>
      <c r="D27" t="s">
        <v>168</v>
      </c>
      <c r="E27" t="s">
        <v>169</v>
      </c>
      <c r="F27" t="s">
        <v>170</v>
      </c>
    </row>
    <row r="28" spans="1:6" x14ac:dyDescent="0.35">
      <c r="A28">
        <v>27</v>
      </c>
      <c r="B28" s="2">
        <v>46104</v>
      </c>
      <c r="C28" t="s">
        <v>172</v>
      </c>
      <c r="D28" t="s">
        <v>173</v>
      </c>
      <c r="E28" t="s">
        <v>174</v>
      </c>
      <c r="F28" t="s">
        <v>175</v>
      </c>
    </row>
    <row r="29" spans="1:6" x14ac:dyDescent="0.35">
      <c r="A29">
        <v>28</v>
      </c>
      <c r="B29" s="2">
        <v>46104</v>
      </c>
      <c r="C29" t="s">
        <v>295</v>
      </c>
      <c r="D29" t="s">
        <v>296</v>
      </c>
      <c r="E29" t="s">
        <v>297</v>
      </c>
      <c r="F29" t="s">
        <v>298</v>
      </c>
    </row>
    <row r="30" spans="1:6" x14ac:dyDescent="0.35">
      <c r="A30">
        <v>29</v>
      </c>
      <c r="B30" s="2">
        <v>46104</v>
      </c>
      <c r="C30" t="s">
        <v>299</v>
      </c>
      <c r="D30" t="s">
        <v>300</v>
      </c>
      <c r="E30" t="s">
        <v>301</v>
      </c>
      <c r="F30" t="s">
        <v>302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B9A49-93DB-459A-A5FE-018553FC0C15}">
  <dimension ref="A1:F60"/>
  <sheetViews>
    <sheetView workbookViewId="0">
      <selection sqref="A1:F1"/>
    </sheetView>
  </sheetViews>
  <sheetFormatPr defaultRowHeight="14.5" x14ac:dyDescent="0.35"/>
  <cols>
    <col min="1" max="1" width="54.54296875" customWidth="1"/>
    <col min="2" max="2" width="90.90625" customWidth="1"/>
    <col min="3" max="3" width="1.81640625" customWidth="1"/>
    <col min="4" max="4" width="54.54296875" customWidth="1"/>
    <col min="5" max="5" width="90.90625" customWidth="1"/>
    <col min="6" max="6" width="1.81640625" customWidth="1"/>
  </cols>
  <sheetData>
    <row r="1" spans="1:6" ht="26" customHeight="1" x14ac:dyDescent="0.5">
      <c r="A1" s="51" t="s">
        <v>176</v>
      </c>
      <c r="B1" s="51"/>
      <c r="C1" s="51"/>
      <c r="D1" s="51"/>
      <c r="E1" s="51"/>
      <c r="F1" s="51"/>
    </row>
    <row r="2" spans="1:6" ht="16" customHeight="1" x14ac:dyDescent="0.35">
      <c r="A2" s="32" t="s">
        <v>13</v>
      </c>
    </row>
    <row r="4" spans="1:6" ht="15.5" x14ac:dyDescent="0.35">
      <c r="A4" s="33" t="s">
        <v>177</v>
      </c>
      <c r="B4" s="34"/>
      <c r="C4" s="35"/>
      <c r="D4" s="33" t="s">
        <v>254</v>
      </c>
      <c r="E4" s="34"/>
      <c r="F4" s="35"/>
    </row>
    <row r="5" spans="1:6" ht="39" x14ac:dyDescent="0.35">
      <c r="A5" s="36" t="s">
        <v>178</v>
      </c>
      <c r="B5" s="37" t="s">
        <v>179</v>
      </c>
      <c r="C5" s="35"/>
      <c r="D5" s="38" t="s">
        <v>255</v>
      </c>
      <c r="E5" s="39" t="s">
        <v>256</v>
      </c>
      <c r="F5" s="35"/>
    </row>
    <row r="6" spans="1:6" ht="26" x14ac:dyDescent="0.35">
      <c r="A6" s="36" t="s">
        <v>180</v>
      </c>
      <c r="B6" s="37" t="s">
        <v>181</v>
      </c>
      <c r="C6" s="35"/>
      <c r="D6" s="40" t="s">
        <v>257</v>
      </c>
      <c r="E6" s="41" t="s">
        <v>258</v>
      </c>
      <c r="F6" s="35"/>
    </row>
    <row r="7" spans="1:6" x14ac:dyDescent="0.35">
      <c r="A7" s="35"/>
      <c r="B7" s="42"/>
      <c r="C7" s="35"/>
      <c r="D7" s="40" t="s">
        <v>259</v>
      </c>
      <c r="E7" s="41" t="s">
        <v>260</v>
      </c>
      <c r="F7" s="35"/>
    </row>
    <row r="8" spans="1:6" ht="15.5" x14ac:dyDescent="0.35">
      <c r="A8" s="33" t="s">
        <v>182</v>
      </c>
      <c r="B8" s="43"/>
      <c r="C8" s="35"/>
      <c r="D8" s="40" t="s">
        <v>261</v>
      </c>
      <c r="E8" s="41" t="s">
        <v>262</v>
      </c>
      <c r="F8" s="35"/>
    </row>
    <row r="9" spans="1:6" x14ac:dyDescent="0.35">
      <c r="A9" s="44" t="s">
        <v>183</v>
      </c>
      <c r="B9" s="37" t="s">
        <v>184</v>
      </c>
      <c r="C9" s="35"/>
      <c r="D9" s="40" t="s">
        <v>263</v>
      </c>
      <c r="E9" s="41" t="s">
        <v>264</v>
      </c>
      <c r="F9" s="35"/>
    </row>
    <row r="10" spans="1:6" x14ac:dyDescent="0.35">
      <c r="A10" s="45" t="s">
        <v>185</v>
      </c>
      <c r="B10" s="37" t="s">
        <v>186</v>
      </c>
      <c r="C10" s="35"/>
      <c r="D10" s="40" t="s">
        <v>265</v>
      </c>
      <c r="E10" s="41" t="s">
        <v>266</v>
      </c>
      <c r="F10" s="35"/>
    </row>
    <row r="11" spans="1:6" x14ac:dyDescent="0.35">
      <c r="A11" s="46" t="s">
        <v>187</v>
      </c>
      <c r="B11" s="37" t="s">
        <v>188</v>
      </c>
      <c r="C11" s="35"/>
      <c r="D11" s="40" t="s">
        <v>267</v>
      </c>
      <c r="E11" s="41" t="s">
        <v>268</v>
      </c>
      <c r="F11" s="35"/>
    </row>
    <row r="12" spans="1:6" x14ac:dyDescent="0.35">
      <c r="A12" s="47" t="s">
        <v>189</v>
      </c>
      <c r="B12" s="37" t="s">
        <v>190</v>
      </c>
      <c r="C12" s="35"/>
      <c r="D12" s="40" t="s">
        <v>269</v>
      </c>
      <c r="E12" s="41" t="s">
        <v>270</v>
      </c>
      <c r="F12" s="35"/>
    </row>
    <row r="13" spans="1:6" x14ac:dyDescent="0.35">
      <c r="A13" s="35"/>
      <c r="B13" s="42"/>
      <c r="C13" s="35"/>
      <c r="D13" s="40" t="s">
        <v>271</v>
      </c>
      <c r="E13" s="41" t="s">
        <v>272</v>
      </c>
      <c r="F13" s="35"/>
    </row>
    <row r="14" spans="1:6" ht="15.5" x14ac:dyDescent="0.35">
      <c r="A14" s="33" t="s">
        <v>191</v>
      </c>
      <c r="B14" s="43"/>
      <c r="C14" s="35"/>
      <c r="D14" s="40" t="s">
        <v>273</v>
      </c>
      <c r="E14" s="41" t="s">
        <v>274</v>
      </c>
      <c r="F14" s="35"/>
    </row>
    <row r="15" spans="1:6" x14ac:dyDescent="0.35">
      <c r="A15" s="35"/>
      <c r="B15" s="42"/>
      <c r="C15" s="35"/>
      <c r="D15" s="40" t="s">
        <v>275</v>
      </c>
      <c r="E15" s="41" t="s">
        <v>276</v>
      </c>
      <c r="F15" s="35"/>
    </row>
    <row r="16" spans="1:6" x14ac:dyDescent="0.35">
      <c r="A16" s="48" t="s">
        <v>192</v>
      </c>
      <c r="B16" s="42"/>
      <c r="C16" s="35"/>
      <c r="D16" s="49" t="s">
        <v>277</v>
      </c>
      <c r="E16" s="50" t="s">
        <v>278</v>
      </c>
      <c r="F16" s="35"/>
    </row>
    <row r="17" spans="1:6" x14ac:dyDescent="0.35">
      <c r="A17" s="36" t="s">
        <v>193</v>
      </c>
      <c r="B17" s="37" t="s">
        <v>194</v>
      </c>
      <c r="C17" s="35"/>
      <c r="D17" s="35"/>
      <c r="E17" s="42"/>
      <c r="F17" s="35"/>
    </row>
    <row r="18" spans="1:6" ht="26" x14ac:dyDescent="0.35">
      <c r="A18" s="36" t="s">
        <v>195</v>
      </c>
      <c r="B18" s="37" t="s">
        <v>196</v>
      </c>
      <c r="C18" s="35"/>
      <c r="D18" s="33" t="s">
        <v>279</v>
      </c>
      <c r="E18" s="43"/>
      <c r="F18" s="35"/>
    </row>
    <row r="19" spans="1:6" x14ac:dyDescent="0.35">
      <c r="A19" s="36" t="s">
        <v>197</v>
      </c>
      <c r="B19" s="37" t="s">
        <v>198</v>
      </c>
      <c r="C19" s="35"/>
      <c r="D19" s="36" t="s">
        <v>0</v>
      </c>
      <c r="E19" s="37" t="s">
        <v>280</v>
      </c>
      <c r="F19" s="35"/>
    </row>
    <row r="20" spans="1:6" ht="26" x14ac:dyDescent="0.35">
      <c r="A20" s="36" t="s">
        <v>199</v>
      </c>
      <c r="B20" s="37" t="s">
        <v>200</v>
      </c>
      <c r="C20" s="35"/>
      <c r="D20" s="36" t="s">
        <v>2</v>
      </c>
      <c r="E20" s="37" t="s">
        <v>281</v>
      </c>
      <c r="F20" s="35"/>
    </row>
    <row r="21" spans="1:6" ht="26" x14ac:dyDescent="0.35">
      <c r="A21" s="36" t="s">
        <v>201</v>
      </c>
      <c r="B21" s="37" t="s">
        <v>202</v>
      </c>
      <c r="C21" s="35"/>
      <c r="D21" s="36" t="s">
        <v>92</v>
      </c>
      <c r="E21" s="37" t="s">
        <v>282</v>
      </c>
      <c r="F21" s="35"/>
    </row>
    <row r="22" spans="1:6" x14ac:dyDescent="0.35">
      <c r="A22" s="35"/>
      <c r="B22" s="42"/>
      <c r="C22" s="35"/>
      <c r="D22" s="36" t="s">
        <v>10</v>
      </c>
      <c r="E22" s="37" t="s">
        <v>283</v>
      </c>
      <c r="F22" s="35"/>
    </row>
    <row r="23" spans="1:6" x14ac:dyDescent="0.35">
      <c r="A23" s="48" t="s">
        <v>203</v>
      </c>
      <c r="B23" s="42"/>
      <c r="C23" s="35"/>
      <c r="D23" s="36" t="s">
        <v>284</v>
      </c>
      <c r="E23" s="37" t="s">
        <v>285</v>
      </c>
      <c r="F23" s="35"/>
    </row>
    <row r="24" spans="1:6" x14ac:dyDescent="0.35">
      <c r="A24" s="36" t="s">
        <v>204</v>
      </c>
      <c r="B24" s="37" t="s">
        <v>205</v>
      </c>
      <c r="C24" s="35"/>
      <c r="D24" s="35"/>
      <c r="E24" s="42"/>
      <c r="F24" s="35"/>
    </row>
    <row r="25" spans="1:6" ht="15.5" x14ac:dyDescent="0.35">
      <c r="A25" s="36" t="s">
        <v>206</v>
      </c>
      <c r="B25" s="37" t="s">
        <v>207</v>
      </c>
      <c r="C25" s="35"/>
      <c r="D25" s="33" t="s">
        <v>286</v>
      </c>
      <c r="E25" s="43"/>
      <c r="F25" s="35"/>
    </row>
    <row r="26" spans="1:6" x14ac:dyDescent="0.35">
      <c r="A26" s="35"/>
      <c r="B26" s="42"/>
      <c r="C26" s="35"/>
      <c r="D26" s="36" t="s">
        <v>287</v>
      </c>
      <c r="E26" s="37" t="s">
        <v>288</v>
      </c>
      <c r="F26" s="35"/>
    </row>
    <row r="27" spans="1:6" x14ac:dyDescent="0.35">
      <c r="A27" s="48" t="s">
        <v>208</v>
      </c>
      <c r="B27" s="42"/>
      <c r="C27" s="35"/>
      <c r="D27" s="36" t="s">
        <v>289</v>
      </c>
      <c r="E27" s="37" t="s">
        <v>290</v>
      </c>
      <c r="F27" s="35"/>
    </row>
    <row r="28" spans="1:6" ht="26" x14ac:dyDescent="0.35">
      <c r="A28" s="36" t="s">
        <v>209</v>
      </c>
      <c r="B28" s="37" t="s">
        <v>210</v>
      </c>
      <c r="C28" s="35"/>
      <c r="D28" s="36" t="s">
        <v>291</v>
      </c>
      <c r="E28" s="37" t="s">
        <v>292</v>
      </c>
      <c r="F28" s="35"/>
    </row>
    <row r="29" spans="1:6" x14ac:dyDescent="0.35">
      <c r="A29" s="36" t="s">
        <v>1</v>
      </c>
      <c r="B29" s="37" t="s">
        <v>211</v>
      </c>
      <c r="C29" s="35"/>
      <c r="D29" s="36" t="s">
        <v>293</v>
      </c>
      <c r="E29" s="37" t="s">
        <v>294</v>
      </c>
      <c r="F29" s="35"/>
    </row>
    <row r="30" spans="1:6" x14ac:dyDescent="0.35">
      <c r="A30" s="36" t="s">
        <v>212</v>
      </c>
      <c r="B30" s="37" t="s">
        <v>213</v>
      </c>
      <c r="C30" s="35"/>
      <c r="D30" s="35"/>
      <c r="E30" s="42"/>
      <c r="F30" s="35"/>
    </row>
    <row r="31" spans="1:6" x14ac:dyDescent="0.35">
      <c r="A31" s="36" t="s">
        <v>23</v>
      </c>
      <c r="B31" s="37" t="s">
        <v>214</v>
      </c>
      <c r="C31" s="35"/>
      <c r="D31" s="35"/>
      <c r="E31" s="35"/>
      <c r="F31" s="35"/>
    </row>
    <row r="32" spans="1:6" x14ac:dyDescent="0.35">
      <c r="A32" s="35"/>
      <c r="B32" s="42"/>
      <c r="C32" s="35"/>
      <c r="D32" s="35"/>
      <c r="E32" s="35"/>
      <c r="F32" s="35"/>
    </row>
    <row r="33" spans="1:6" x14ac:dyDescent="0.35">
      <c r="A33" s="48" t="s">
        <v>215</v>
      </c>
      <c r="B33" s="42"/>
      <c r="C33" s="35"/>
      <c r="D33" s="35"/>
      <c r="E33" s="35"/>
      <c r="F33" s="35"/>
    </row>
    <row r="34" spans="1:6" x14ac:dyDescent="0.35">
      <c r="A34" s="36" t="s">
        <v>216</v>
      </c>
      <c r="B34" s="37" t="s">
        <v>217</v>
      </c>
      <c r="C34" s="35"/>
      <c r="D34" s="35"/>
      <c r="E34" s="35"/>
      <c r="F34" s="35"/>
    </row>
    <row r="35" spans="1:6" x14ac:dyDescent="0.35">
      <c r="A35" s="36" t="s">
        <v>218</v>
      </c>
      <c r="B35" s="37" t="s">
        <v>219</v>
      </c>
      <c r="C35" s="35"/>
      <c r="D35" s="35"/>
      <c r="E35" s="35"/>
      <c r="F35" s="35"/>
    </row>
    <row r="36" spans="1:6" x14ac:dyDescent="0.35">
      <c r="A36" s="36" t="s">
        <v>220</v>
      </c>
      <c r="B36" s="37" t="s">
        <v>221</v>
      </c>
      <c r="C36" s="35"/>
      <c r="D36" s="35"/>
      <c r="E36" s="35"/>
      <c r="F36" s="35"/>
    </row>
    <row r="37" spans="1:6" x14ac:dyDescent="0.35">
      <c r="A37" s="36" t="s">
        <v>222</v>
      </c>
      <c r="B37" s="37" t="s">
        <v>223</v>
      </c>
      <c r="C37" s="35"/>
      <c r="D37" s="35"/>
      <c r="E37" s="35"/>
      <c r="F37" s="35"/>
    </row>
    <row r="38" spans="1:6" x14ac:dyDescent="0.35">
      <c r="A38" s="35"/>
      <c r="B38" s="42"/>
      <c r="C38" s="35"/>
      <c r="D38" s="35"/>
      <c r="E38" s="35"/>
      <c r="F38" s="35"/>
    </row>
    <row r="39" spans="1:6" x14ac:dyDescent="0.35">
      <c r="A39" s="48" t="s">
        <v>224</v>
      </c>
      <c r="B39" s="42"/>
      <c r="C39" s="35"/>
      <c r="D39" s="35"/>
      <c r="E39" s="35"/>
      <c r="F39" s="35"/>
    </row>
    <row r="40" spans="1:6" x14ac:dyDescent="0.35">
      <c r="A40" s="36" t="s">
        <v>225</v>
      </c>
      <c r="B40" s="37" t="s">
        <v>226</v>
      </c>
      <c r="C40" s="35"/>
      <c r="D40" s="35"/>
      <c r="E40" s="35"/>
      <c r="F40" s="35"/>
    </row>
    <row r="41" spans="1:6" x14ac:dyDescent="0.35">
      <c r="A41" s="36" t="s">
        <v>227</v>
      </c>
      <c r="B41" s="37" t="s">
        <v>228</v>
      </c>
      <c r="C41" s="35"/>
      <c r="D41" s="35"/>
      <c r="E41" s="35"/>
      <c r="F41" s="35"/>
    </row>
    <row r="42" spans="1:6" x14ac:dyDescent="0.35">
      <c r="A42" s="36" t="s">
        <v>229</v>
      </c>
      <c r="B42" s="37" t="s">
        <v>230</v>
      </c>
      <c r="C42" s="35"/>
      <c r="D42" s="35"/>
      <c r="E42" s="35"/>
      <c r="F42" s="35"/>
    </row>
    <row r="43" spans="1:6" x14ac:dyDescent="0.35">
      <c r="A43" s="36" t="s">
        <v>231</v>
      </c>
      <c r="B43" s="37" t="s">
        <v>232</v>
      </c>
      <c r="C43" s="35"/>
      <c r="D43" s="35"/>
      <c r="E43" s="35"/>
      <c r="F43" s="35"/>
    </row>
    <row r="44" spans="1:6" x14ac:dyDescent="0.35">
      <c r="A44" s="35"/>
      <c r="B44" s="42"/>
      <c r="C44" s="35"/>
      <c r="D44" s="35"/>
      <c r="E44" s="35"/>
      <c r="F44" s="35"/>
    </row>
    <row r="45" spans="1:6" x14ac:dyDescent="0.35">
      <c r="A45" s="48" t="s">
        <v>233</v>
      </c>
      <c r="B45" s="42"/>
      <c r="C45" s="35"/>
      <c r="D45" s="35"/>
      <c r="E45" s="35"/>
      <c r="F45" s="35"/>
    </row>
    <row r="46" spans="1:6" x14ac:dyDescent="0.35">
      <c r="A46" s="36" t="s">
        <v>234</v>
      </c>
      <c r="B46" s="37" t="s">
        <v>235</v>
      </c>
      <c r="C46" s="35"/>
      <c r="D46" s="35"/>
      <c r="E46" s="35"/>
      <c r="F46" s="35"/>
    </row>
    <row r="47" spans="1:6" ht="26" x14ac:dyDescent="0.35">
      <c r="A47" s="36" t="s">
        <v>236</v>
      </c>
      <c r="B47" s="37" t="s">
        <v>237</v>
      </c>
      <c r="C47" s="35"/>
      <c r="D47" s="35"/>
      <c r="E47" s="35"/>
      <c r="F47" s="35"/>
    </row>
    <row r="48" spans="1:6" x14ac:dyDescent="0.35">
      <c r="A48" s="36" t="s">
        <v>238</v>
      </c>
      <c r="B48" s="37" t="s">
        <v>239</v>
      </c>
      <c r="C48" s="35"/>
      <c r="D48" s="35"/>
      <c r="E48" s="35"/>
      <c r="F48" s="35"/>
    </row>
    <row r="49" spans="1:6" x14ac:dyDescent="0.35">
      <c r="A49" s="36" t="s">
        <v>240</v>
      </c>
      <c r="B49" s="37" t="s">
        <v>241</v>
      </c>
      <c r="C49" s="35"/>
      <c r="D49" s="35"/>
      <c r="E49" s="35"/>
      <c r="F49" s="35"/>
    </row>
    <row r="50" spans="1:6" x14ac:dyDescent="0.35">
      <c r="A50" s="36" t="s">
        <v>242</v>
      </c>
      <c r="B50" s="37" t="s">
        <v>243</v>
      </c>
      <c r="C50" s="35"/>
      <c r="D50" s="35"/>
      <c r="E50" s="35"/>
      <c r="F50" s="35"/>
    </row>
    <row r="51" spans="1:6" x14ac:dyDescent="0.35">
      <c r="A51" s="36" t="s">
        <v>244</v>
      </c>
      <c r="B51" s="37" t="s">
        <v>245</v>
      </c>
      <c r="C51" s="35"/>
      <c r="D51" s="35"/>
      <c r="E51" s="35"/>
      <c r="F51" s="35"/>
    </row>
    <row r="52" spans="1:6" x14ac:dyDescent="0.35">
      <c r="A52" s="35"/>
      <c r="B52" s="42"/>
      <c r="C52" s="35"/>
      <c r="D52" s="35"/>
      <c r="E52" s="35"/>
      <c r="F52" s="35"/>
    </row>
    <row r="53" spans="1:6" x14ac:dyDescent="0.35">
      <c r="A53" s="48" t="s">
        <v>246</v>
      </c>
      <c r="B53" s="42"/>
      <c r="C53" s="35"/>
      <c r="D53" s="35"/>
      <c r="E53" s="35"/>
      <c r="F53" s="35"/>
    </row>
    <row r="54" spans="1:6" x14ac:dyDescent="0.35">
      <c r="A54" s="36" t="s">
        <v>42</v>
      </c>
      <c r="B54" s="37" t="s">
        <v>247</v>
      </c>
      <c r="C54" s="35"/>
      <c r="D54" s="35"/>
      <c r="E54" s="35"/>
      <c r="F54" s="35"/>
    </row>
    <row r="55" spans="1:6" x14ac:dyDescent="0.35">
      <c r="A55" s="36" t="s">
        <v>43</v>
      </c>
      <c r="B55" s="37" t="s">
        <v>248</v>
      </c>
      <c r="C55" s="35"/>
      <c r="D55" s="35"/>
      <c r="E55" s="35"/>
      <c r="F55" s="35"/>
    </row>
    <row r="56" spans="1:6" x14ac:dyDescent="0.35">
      <c r="A56" s="36" t="s">
        <v>44</v>
      </c>
      <c r="B56" s="37" t="s">
        <v>249</v>
      </c>
      <c r="C56" s="35"/>
      <c r="D56" s="35"/>
      <c r="E56" s="35"/>
      <c r="F56" s="35"/>
    </row>
    <row r="57" spans="1:6" x14ac:dyDescent="0.35">
      <c r="A57" s="36" t="s">
        <v>41</v>
      </c>
      <c r="B57" s="37" t="s">
        <v>250</v>
      </c>
      <c r="C57" s="35"/>
      <c r="D57" s="35"/>
      <c r="E57" s="35"/>
      <c r="F57" s="35"/>
    </row>
    <row r="58" spans="1:6" x14ac:dyDescent="0.35">
      <c r="A58" s="35"/>
      <c r="B58" s="42"/>
      <c r="C58" s="35"/>
      <c r="D58" s="35"/>
      <c r="E58" s="35"/>
      <c r="F58" s="35"/>
    </row>
    <row r="59" spans="1:6" ht="15.5" x14ac:dyDescent="0.35">
      <c r="A59" s="33" t="s">
        <v>251</v>
      </c>
      <c r="B59" s="43"/>
      <c r="C59" s="35"/>
      <c r="D59" s="35"/>
      <c r="E59" s="35"/>
      <c r="F59" s="35"/>
    </row>
    <row r="60" spans="1:6" ht="26" x14ac:dyDescent="0.35">
      <c r="A60" s="36" t="s">
        <v>252</v>
      </c>
      <c r="B60" s="37" t="s">
        <v>253</v>
      </c>
      <c r="C60" s="35"/>
      <c r="D60" s="35"/>
      <c r="E60" s="35"/>
      <c r="F60" s="35"/>
    </row>
  </sheetData>
  <mergeCells count="1">
    <mergeCell ref="A1:F1"/>
  </mergeCells>
  <pageMargins left="0.7" right="0.7" top="0.75" bottom="0.75" header="0.3" footer="0.3"/>
  <pageSetup paperSize="0" scale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CCBB-3B30-45D6-87A4-B8B6C5902A64}">
  <dimension ref="A1:L57"/>
  <sheetViews>
    <sheetView tabSelected="1" zoomScale="80" zoomScaleNormal="80" workbookViewId="0">
      <pane ySplit="2" topLeftCell="A3" activePane="bottomLeft" state="frozen"/>
      <selection pane="bottomLeft" activeCell="Y33" sqref="Y33"/>
    </sheetView>
  </sheetViews>
  <sheetFormatPr defaultRowHeight="14.5" x14ac:dyDescent="0.35"/>
  <cols>
    <col min="1" max="1" width="43.6328125" customWidth="1"/>
    <col min="2" max="3" width="21.81640625" customWidth="1"/>
    <col min="4" max="4" width="23.6328125" customWidth="1"/>
    <col min="5" max="5" width="20" customWidth="1"/>
    <col min="6" max="7" width="17.26953125" customWidth="1"/>
    <col min="8" max="12" width="1.453125" customWidth="1"/>
  </cols>
  <sheetData>
    <row r="1" spans="1:12" ht="21" x14ac:dyDescent="0.5">
      <c r="A1" s="52" t="s">
        <v>12</v>
      </c>
      <c r="B1" s="52"/>
      <c r="C1" s="52"/>
      <c r="D1" s="52"/>
      <c r="E1" s="52"/>
      <c r="F1" s="52"/>
      <c r="G1" s="52"/>
      <c r="H1" s="28"/>
      <c r="I1" s="28"/>
      <c r="J1" s="28"/>
      <c r="K1" s="28"/>
      <c r="L1" s="28"/>
    </row>
    <row r="2" spans="1:12" x14ac:dyDescent="0.35">
      <c r="A2" s="53" t="s">
        <v>13</v>
      </c>
      <c r="B2" s="53"/>
      <c r="C2" s="53"/>
      <c r="D2" s="53"/>
      <c r="E2" s="53"/>
      <c r="F2" s="53"/>
      <c r="G2" s="53"/>
    </row>
    <row r="4" spans="1:12" x14ac:dyDescent="0.35">
      <c r="A4" s="1" t="s">
        <v>14</v>
      </c>
      <c r="B4" s="1"/>
      <c r="C4" s="1"/>
      <c r="D4" s="1"/>
      <c r="E4" s="1"/>
      <c r="F4" s="1"/>
      <c r="G4" s="1"/>
      <c r="H4" s="28"/>
      <c r="I4" s="28"/>
      <c r="J4" s="28"/>
      <c r="K4" s="28"/>
      <c r="L4" s="28"/>
    </row>
    <row r="5" spans="1:12" x14ac:dyDescent="0.35">
      <c r="A5" s="29"/>
      <c r="B5" s="29"/>
      <c r="C5" s="29"/>
      <c r="D5" s="31" t="s">
        <v>63</v>
      </c>
      <c r="E5" s="30">
        <v>300000</v>
      </c>
      <c r="F5" s="1"/>
      <c r="G5" s="1"/>
      <c r="H5" s="28"/>
      <c r="I5" s="28"/>
      <c r="J5" s="28"/>
      <c r="K5" s="28"/>
      <c r="L5" s="28"/>
    </row>
    <row r="6" spans="1:12" x14ac:dyDescent="0.35">
      <c r="A6" s="3" t="s">
        <v>15</v>
      </c>
      <c r="B6" s="21">
        <v>2026</v>
      </c>
      <c r="C6" s="4"/>
      <c r="D6" s="3" t="s">
        <v>64</v>
      </c>
      <c r="E6" s="23">
        <v>0.69143849120915002</v>
      </c>
      <c r="F6" s="4"/>
      <c r="G6" s="4"/>
    </row>
    <row r="7" spans="1:12" x14ac:dyDescent="0.35">
      <c r="A7" s="3" t="s">
        <v>16</v>
      </c>
      <c r="B7" s="22">
        <v>715880</v>
      </c>
      <c r="C7" s="4"/>
      <c r="D7" s="4"/>
      <c r="E7" s="4"/>
      <c r="F7" s="4"/>
      <c r="G7" s="4"/>
    </row>
    <row r="8" spans="1:12" x14ac:dyDescent="0.35">
      <c r="A8" s="3" t="s">
        <v>65</v>
      </c>
      <c r="B8" s="24"/>
      <c r="C8" s="4"/>
      <c r="D8" s="4"/>
      <c r="E8" s="4"/>
      <c r="F8" s="4"/>
      <c r="G8" s="4"/>
    </row>
    <row r="10" spans="1:12" x14ac:dyDescent="0.35">
      <c r="A10" s="1" t="s">
        <v>17</v>
      </c>
      <c r="B10" s="1"/>
      <c r="C10" s="1"/>
      <c r="D10" s="1"/>
      <c r="E10" s="1"/>
      <c r="F10" s="1"/>
      <c r="G10" s="1"/>
      <c r="H10" s="28"/>
      <c r="I10" s="28"/>
      <c r="J10" s="28"/>
      <c r="K10" s="28"/>
      <c r="L10" s="28"/>
    </row>
    <row r="11" spans="1:12" x14ac:dyDescent="0.35">
      <c r="A11" s="5"/>
      <c r="B11" s="5" t="s">
        <v>18</v>
      </c>
      <c r="C11" s="5" t="s">
        <v>171</v>
      </c>
    </row>
    <row r="12" spans="1:12" x14ac:dyDescent="0.35">
      <c r="A12" s="6" t="s">
        <v>6</v>
      </c>
      <c r="B12" s="25"/>
      <c r="C12" s="25"/>
    </row>
    <row r="14" spans="1:12" x14ac:dyDescent="0.35">
      <c r="A14" s="1" t="s">
        <v>19</v>
      </c>
      <c r="B14" s="1"/>
      <c r="C14" s="1"/>
      <c r="D14" s="1"/>
      <c r="E14" s="1"/>
      <c r="F14" s="1"/>
      <c r="G14" s="1"/>
      <c r="H14" s="28"/>
      <c r="I14" s="28"/>
      <c r="J14" s="28"/>
      <c r="K14" s="28"/>
      <c r="L14" s="28"/>
    </row>
    <row r="15" spans="1:12" x14ac:dyDescent="0.35">
      <c r="A15" s="5"/>
      <c r="B15" s="5" t="s">
        <v>4</v>
      </c>
      <c r="C15" s="5" t="s">
        <v>5</v>
      </c>
      <c r="D15" s="5" t="s">
        <v>20</v>
      </c>
      <c r="E15" s="5" t="s">
        <v>7</v>
      </c>
      <c r="F15" s="5" t="s">
        <v>21</v>
      </c>
      <c r="G15" s="5" t="s">
        <v>2</v>
      </c>
    </row>
    <row r="16" spans="1:12" x14ac:dyDescent="0.35">
      <c r="A16" s="6" t="s">
        <v>3</v>
      </c>
      <c r="B16" s="25"/>
      <c r="C16" s="25"/>
      <c r="D16" s="25"/>
      <c r="E16" s="25"/>
      <c r="F16" s="7">
        <f>SUM(B16:E16)</f>
        <v>0</v>
      </c>
      <c r="G16" s="25"/>
    </row>
    <row r="18" spans="1:12" x14ac:dyDescent="0.35">
      <c r="A18" s="6" t="s">
        <v>1</v>
      </c>
      <c r="B18" s="8" t="str">
        <f>IF(B12=0,"",F16/B12)</f>
        <v/>
      </c>
    </row>
    <row r="19" spans="1:12" x14ac:dyDescent="0.35">
      <c r="A19" s="6" t="s">
        <v>22</v>
      </c>
      <c r="B19" s="9">
        <f>IF(F16&gt;B12,B12,F16)</f>
        <v>0</v>
      </c>
    </row>
    <row r="20" spans="1:12" x14ac:dyDescent="0.35">
      <c r="A20" s="6" t="s">
        <v>23</v>
      </c>
      <c r="B20" s="9">
        <f>IF(F16&gt;B12,F16-B12,0)</f>
        <v>0</v>
      </c>
    </row>
    <row r="22" spans="1:12" x14ac:dyDescent="0.35">
      <c r="A22" s="1" t="s">
        <v>27</v>
      </c>
      <c r="B22" s="1"/>
      <c r="C22" s="1"/>
      <c r="D22" s="1"/>
      <c r="E22" s="1"/>
      <c r="F22" s="1"/>
      <c r="G22" s="1"/>
      <c r="H22" s="28"/>
      <c r="I22" s="28"/>
      <c r="J22" s="28"/>
      <c r="K22" s="28"/>
      <c r="L22" s="28"/>
    </row>
    <row r="23" spans="1:12" x14ac:dyDescent="0.35">
      <c r="A23" s="5"/>
      <c r="B23" s="5" t="s">
        <v>28</v>
      </c>
      <c r="C23" s="5" t="s">
        <v>83</v>
      </c>
    </row>
    <row r="24" spans="1:12" x14ac:dyDescent="0.35">
      <c r="A24" s="6" t="s">
        <v>29</v>
      </c>
      <c r="B24" s="26"/>
      <c r="C24" s="10">
        <f>B24*B7</f>
        <v>0</v>
      </c>
    </row>
    <row r="25" spans="1:12" x14ac:dyDescent="0.35">
      <c r="A25" s="6" t="s">
        <v>30</v>
      </c>
      <c r="B25" s="26"/>
      <c r="C25" s="10">
        <f>B25*B7</f>
        <v>0</v>
      </c>
    </row>
    <row r="26" spans="1:12" x14ac:dyDescent="0.35">
      <c r="A26" s="6" t="s">
        <v>31</v>
      </c>
      <c r="B26" s="26"/>
      <c r="C26" s="10">
        <f>B26*B7</f>
        <v>0</v>
      </c>
    </row>
    <row r="27" spans="1:12" x14ac:dyDescent="0.35">
      <c r="A27" s="11" t="s">
        <v>32</v>
      </c>
      <c r="B27" s="12">
        <f>SUM(B24:B26)</f>
        <v>0</v>
      </c>
      <c r="C27" s="13">
        <f>SUM(C24:C26)</f>
        <v>0</v>
      </c>
    </row>
    <row r="29" spans="1:12" x14ac:dyDescent="0.35">
      <c r="A29" s="1" t="s">
        <v>97</v>
      </c>
      <c r="B29" s="1"/>
      <c r="C29" s="1"/>
      <c r="D29" s="1"/>
      <c r="E29" s="1"/>
      <c r="F29" s="1"/>
      <c r="G29" s="1"/>
      <c r="H29" s="28"/>
      <c r="I29" s="28"/>
      <c r="J29" s="28"/>
      <c r="K29" s="28"/>
      <c r="L29" s="28"/>
    </row>
    <row r="30" spans="1:12" x14ac:dyDescent="0.35">
      <c r="A30" s="5"/>
      <c r="B30" s="5" t="s">
        <v>33</v>
      </c>
      <c r="C30" s="5" t="s">
        <v>34</v>
      </c>
      <c r="D30" s="5" t="s">
        <v>35</v>
      </c>
      <c r="E30" s="5" t="s">
        <v>11</v>
      </c>
    </row>
    <row r="31" spans="1:12" x14ac:dyDescent="0.35">
      <c r="A31" s="6" t="s">
        <v>98</v>
      </c>
      <c r="B31" s="26"/>
      <c r="C31" s="24"/>
      <c r="D31" s="10">
        <f>IF(C31&gt;(B31*B7),B31*B7,C31)</f>
        <v>0</v>
      </c>
      <c r="E31" s="10">
        <f>IF((D31-E5)&gt;0,(D31-E5)*E6,0)</f>
        <v>0</v>
      </c>
    </row>
    <row r="32" spans="1:12" x14ac:dyDescent="0.35">
      <c r="A32" s="6" t="s">
        <v>36</v>
      </c>
      <c r="B32" s="26"/>
      <c r="C32" s="24"/>
      <c r="D32" s="10">
        <f>IF(C32&gt;(B32*B7),B32*B7,C32)</f>
        <v>0</v>
      </c>
      <c r="E32" s="10">
        <f>IF((D32-E5)&gt;0,(D32-E5)*E6,0)</f>
        <v>0</v>
      </c>
    </row>
    <row r="34" spans="1:12" x14ac:dyDescent="0.35">
      <c r="A34" s="1" t="s">
        <v>24</v>
      </c>
      <c r="B34" s="1"/>
      <c r="C34" s="1"/>
      <c r="D34" s="1"/>
      <c r="E34" s="1"/>
      <c r="F34" s="1"/>
      <c r="G34" s="1"/>
      <c r="H34" s="28"/>
      <c r="I34" s="28"/>
      <c r="J34" s="28"/>
      <c r="K34" s="28"/>
      <c r="L34" s="28"/>
    </row>
    <row r="35" spans="1:12" x14ac:dyDescent="0.35">
      <c r="A35" s="5"/>
      <c r="B35" s="5" t="s">
        <v>25</v>
      </c>
      <c r="C35" s="5" t="s">
        <v>9</v>
      </c>
      <c r="D35" s="5" t="s">
        <v>8</v>
      </c>
    </row>
    <row r="36" spans="1:12" x14ac:dyDescent="0.35">
      <c r="A36" s="6" t="s">
        <v>0</v>
      </c>
      <c r="B36" s="10">
        <f>ROUND(B19*1768,-2)</f>
        <v>0</v>
      </c>
      <c r="C36" s="27"/>
      <c r="D36" s="10">
        <f>B36-C36</f>
        <v>0</v>
      </c>
    </row>
    <row r="37" spans="1:12" x14ac:dyDescent="0.35">
      <c r="A37" s="6" t="s">
        <v>2</v>
      </c>
      <c r="B37" s="10">
        <f>ROUND(MIN(IF(G16&lt;C12,G16,C12)*290, B25*B7),-2)</f>
        <v>0</v>
      </c>
      <c r="C37" s="27"/>
      <c r="D37" s="10">
        <f>B37-C37</f>
        <v>0</v>
      </c>
    </row>
    <row r="38" spans="1:12" x14ac:dyDescent="0.35">
      <c r="A38" s="6" t="s">
        <v>66</v>
      </c>
      <c r="B38" s="10">
        <f>IF(B8="RIO",ROUND(B19*103,-2),0)</f>
        <v>0</v>
      </c>
      <c r="C38" s="27"/>
      <c r="D38" s="10">
        <f>B38-C38</f>
        <v>0</v>
      </c>
    </row>
    <row r="39" spans="1:12" x14ac:dyDescent="0.35">
      <c r="A39" s="6" t="s">
        <v>92</v>
      </c>
      <c r="B39" s="10">
        <f>ROUND(MIN(E31,E32),-2)</f>
        <v>0</v>
      </c>
      <c r="C39" s="27"/>
      <c r="D39" s="10">
        <f>B39-C39</f>
        <v>0</v>
      </c>
    </row>
    <row r="41" spans="1:12" ht="15" thickBot="1" x14ac:dyDescent="0.4">
      <c r="A41" s="14" t="s">
        <v>26</v>
      </c>
      <c r="B41" s="15">
        <f>SUM(B36:B40)</f>
        <v>0</v>
      </c>
      <c r="C41" s="15">
        <f>SUM(C36:C40)</f>
        <v>0</v>
      </c>
      <c r="D41" s="15">
        <f>SUM(D36:D40)</f>
        <v>0</v>
      </c>
    </row>
    <row r="42" spans="1:12" ht="15" thickTop="1" x14ac:dyDescent="0.35"/>
    <row r="43" spans="1:12" x14ac:dyDescent="0.35">
      <c r="A43" s="1" t="s">
        <v>37</v>
      </c>
      <c r="B43" s="1"/>
      <c r="C43" s="1"/>
      <c r="D43" s="1"/>
      <c r="E43" s="1"/>
      <c r="F43" s="1"/>
      <c r="G43" s="1"/>
      <c r="H43" s="28"/>
      <c r="I43" s="28"/>
      <c r="J43" s="28"/>
      <c r="K43" s="28"/>
      <c r="L43" s="28"/>
    </row>
    <row r="44" spans="1:12" x14ac:dyDescent="0.35">
      <c r="A44" s="5" t="s">
        <v>38</v>
      </c>
      <c r="B44" s="5" t="s">
        <v>39</v>
      </c>
      <c r="C44" s="5" t="s">
        <v>40</v>
      </c>
      <c r="D44" s="5" t="s">
        <v>41</v>
      </c>
    </row>
    <row r="45" spans="1:12" x14ac:dyDescent="0.35">
      <c r="A45" t="s">
        <v>42</v>
      </c>
      <c r="B45" t="s">
        <v>45</v>
      </c>
      <c r="C45" s="16" t="str">
        <f>IF(F16=0,"",B16/F16)</f>
        <v/>
      </c>
      <c r="D45" t="str">
        <f>IF(C45="","–",IF(C45&gt;=0.15,"✅ OK","❌ För låg"))</f>
        <v>–</v>
      </c>
    </row>
    <row r="46" spans="1:12" x14ac:dyDescent="0.35">
      <c r="A46" t="s">
        <v>43</v>
      </c>
      <c r="B46" t="s">
        <v>46</v>
      </c>
      <c r="C46" s="17" t="str">
        <f>IF(F16=0,"",ROUND((B24/F16)*1000,2))</f>
        <v/>
      </c>
      <c r="D46" t="str">
        <f>IF(C46="","–",IF(C46&gt;=1.8,"✅ OK","❌ För låg"))</f>
        <v>–</v>
      </c>
    </row>
    <row r="47" spans="1:12" x14ac:dyDescent="0.35">
      <c r="A47" t="s">
        <v>44</v>
      </c>
      <c r="B47" t="s">
        <v>46</v>
      </c>
      <c r="C47" s="17" t="str">
        <f>IF(F16=0,"",ROUND((B27/F16)*1000,2))</f>
        <v/>
      </c>
      <c r="D47" t="str">
        <f>IF(C47="","–",IF(C47&gt;=1.8,"✅ OK","❌ För låg"))</f>
        <v>–</v>
      </c>
    </row>
    <row r="49" spans="1:12" x14ac:dyDescent="0.35">
      <c r="A49" s="18" t="s">
        <v>47</v>
      </c>
      <c r="B49" s="18"/>
      <c r="C49" s="18"/>
      <c r="D49" s="18"/>
      <c r="E49" s="18"/>
      <c r="F49" s="18"/>
      <c r="G49" s="18"/>
      <c r="H49" s="28"/>
      <c r="I49" s="28"/>
      <c r="J49" s="28"/>
      <c r="K49" s="28"/>
      <c r="L49" s="28"/>
    </row>
    <row r="50" spans="1:12" x14ac:dyDescent="0.35">
      <c r="A50" s="19" t="str">
        <f>IF(B18&gt;1.25,"⚠️ Rapporterad verksamhet överstiger 125% av ingångsvärdet!","")</f>
        <v>⚠️ Rapporterad verksamhet överstiger 125% av ingångsvärdet!</v>
      </c>
    </row>
    <row r="51" spans="1:12" x14ac:dyDescent="0.35">
      <c r="A51" s="19" t="str">
        <f>IF(E16&gt;200,"⚠️ Kultur: Högsta antal att rapportera är 200 dv","")</f>
        <v/>
      </c>
    </row>
    <row r="53" spans="1:12" x14ac:dyDescent="0.35">
      <c r="A53" s="6" t="s">
        <v>48</v>
      </c>
    </row>
    <row r="54" spans="1:12" x14ac:dyDescent="0.35">
      <c r="A54" s="20" t="s">
        <v>49</v>
      </c>
    </row>
    <row r="55" spans="1:12" x14ac:dyDescent="0.35">
      <c r="A55" s="20" t="s">
        <v>50</v>
      </c>
    </row>
    <row r="56" spans="1:12" x14ac:dyDescent="0.35">
      <c r="A56" s="20" t="s">
        <v>51</v>
      </c>
    </row>
    <row r="57" spans="1:12" x14ac:dyDescent="0.35">
      <c r="A57" s="20" t="s">
        <v>52</v>
      </c>
    </row>
  </sheetData>
  <sheetProtection sheet="1" objects="1" scenarios="1"/>
  <mergeCells count="2">
    <mergeCell ref="A1:G1"/>
    <mergeCell ref="A2:G2"/>
  </mergeCells>
  <dataValidations count="1">
    <dataValidation type="list" allowBlank="1" showInputMessage="1" showErrorMessage="1" errorTitle="Ogiltigt val" error="Välj antingen RIO eller SKL." sqref="B8" xr:uid="{F706BE65-723C-44AB-BCA4-FF9C10F93FF5}">
      <formula1>"RIO,SKL"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Claude Log</vt:lpstr>
      <vt:lpstr>Instruktion</vt:lpstr>
      <vt:lpstr>Avstämning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Kennett</dc:creator>
  <cp:lastModifiedBy>Veronica Kennett</cp:lastModifiedBy>
  <cp:lastPrinted>2020-03-13T11:58:50Z</cp:lastPrinted>
  <dcterms:created xsi:type="dcterms:W3CDTF">2019-03-05T14:49:18Z</dcterms:created>
  <dcterms:modified xsi:type="dcterms:W3CDTF">2026-03-23T15:18:14Z</dcterms:modified>
</cp:coreProperties>
</file>